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3845" windowHeight="12975"/>
  </bookViews>
  <sheets>
    <sheet name="PRZEDMIAR" sheetId="2" r:id="rId1"/>
    <sheet name="KOSZTORYS ŚLEPY" sheetId="4" r:id="rId2"/>
  </sheets>
  <definedNames>
    <definedName name="_xlnm.Print_Area" localSheetId="1">'KOSZTORYS ŚLEPY'!$B$2:$H$96</definedName>
    <definedName name="_xlnm.Print_Area" localSheetId="0">PRZEDMIAR!$B$2:$F$93</definedName>
  </definedNames>
  <calcPr calcId="125725"/>
</workbook>
</file>

<file path=xl/calcChain.xml><?xml version="1.0" encoding="utf-8"?>
<calcChain xmlns="http://schemas.openxmlformats.org/spreadsheetml/2006/main">
  <c r="F93" i="2"/>
  <c r="F92"/>
  <c r="F91"/>
  <c r="F88"/>
  <c r="F83"/>
  <c r="F82"/>
  <c r="F79"/>
  <c r="F77"/>
  <c r="F76"/>
  <c r="F73"/>
  <c r="F71"/>
  <c r="F70"/>
  <c r="F69"/>
  <c r="F66"/>
  <c r="F63"/>
  <c r="F61"/>
  <c r="F55"/>
  <c r="F53"/>
  <c r="F51"/>
  <c r="F47"/>
  <c r="F46"/>
  <c r="F45"/>
  <c r="F42"/>
  <c r="F39"/>
  <c r="F37"/>
  <c r="F36"/>
  <c r="F35"/>
  <c r="F33"/>
  <c r="F25"/>
  <c r="F24"/>
  <c r="F20"/>
  <c r="F19"/>
  <c r="F17"/>
  <c r="B10"/>
  <c r="B12" s="1"/>
  <c r="B14" s="1"/>
  <c r="B16" s="1"/>
  <c r="B18" s="1"/>
  <c r="B23" s="1"/>
  <c r="B27" s="1"/>
  <c r="B32" s="1"/>
  <c r="B34" s="1"/>
  <c r="B38" s="1"/>
  <c r="B41" s="1"/>
  <c r="B44" s="1"/>
  <c r="B50" s="1"/>
  <c r="B52" s="1"/>
  <c r="B54" s="1"/>
  <c r="B57" s="1"/>
  <c r="B60" s="1"/>
  <c r="B62" s="1"/>
  <c r="B65" s="1"/>
  <c r="B68" s="1"/>
  <c r="B72" s="1"/>
  <c r="B75" s="1"/>
  <c r="B78" s="1"/>
  <c r="B81" s="1"/>
  <c r="B85" s="1"/>
  <c r="B87" s="1"/>
  <c r="B90" s="1"/>
  <c r="F25" i="4"/>
  <c r="F93"/>
  <c r="F88"/>
  <c r="F79"/>
  <c r="F77"/>
  <c r="F76"/>
  <c r="F73"/>
  <c r="F71"/>
  <c r="F70"/>
  <c r="F69"/>
  <c r="F66"/>
  <c r="F46"/>
  <c r="F37"/>
  <c r="F33"/>
  <c r="F35"/>
  <c r="F39"/>
  <c r="B10" l="1"/>
  <c r="F55"/>
  <c r="B12" l="1"/>
  <c r="B14" s="1"/>
  <c r="B16" s="1"/>
  <c r="F92" l="1"/>
  <c r="F91"/>
  <c r="F47" l="1"/>
  <c r="F63"/>
  <c r="F61"/>
  <c r="F45"/>
  <c r="F24"/>
  <c r="F20"/>
  <c r="F17"/>
  <c r="F53" l="1"/>
  <c r="F51"/>
  <c r="F36"/>
  <c r="F42"/>
  <c r="F19"/>
  <c r="F83"/>
  <c r="F82"/>
  <c r="B18" l="1"/>
  <c r="B23" s="1"/>
  <c r="B27" s="1"/>
  <c r="B32" s="1"/>
  <c r="B34" l="1"/>
  <c r="B38" s="1"/>
  <c r="B41" s="1"/>
  <c r="B44" s="1"/>
  <c r="B50" s="1"/>
  <c r="B52" l="1"/>
  <c r="B54" s="1"/>
  <c r="B57" s="1"/>
  <c r="B60" s="1"/>
  <c r="B62" l="1"/>
  <c r="B65" s="1"/>
  <c r="B68" s="1"/>
  <c r="B72" s="1"/>
  <c r="B75" s="1"/>
  <c r="B78" s="1"/>
  <c r="B81" s="1"/>
  <c r="B85" s="1"/>
  <c r="B87" s="1"/>
  <c r="B90" l="1"/>
</calcChain>
</file>

<file path=xl/sharedStrings.xml><?xml version="1.0" encoding="utf-8"?>
<sst xmlns="http://schemas.openxmlformats.org/spreadsheetml/2006/main" count="467" uniqueCount="150">
  <si>
    <t xml:space="preserve">L.p.                  </t>
  </si>
  <si>
    <t>Jednostka</t>
  </si>
  <si>
    <t>Nazwa</t>
  </si>
  <si>
    <t>Ilość</t>
  </si>
  <si>
    <t>*</t>
  </si>
  <si>
    <t>M.11.00.00</t>
  </si>
  <si>
    <t>M.11.01.04</t>
  </si>
  <si>
    <t>M.12.00.00</t>
  </si>
  <si>
    <t>ZBROJENIE</t>
  </si>
  <si>
    <t>kg</t>
  </si>
  <si>
    <t>M.13.00.00</t>
  </si>
  <si>
    <t>BETON</t>
  </si>
  <si>
    <t>szt.</t>
  </si>
  <si>
    <t>Wyszczególnienie elementów rozliczeniowych</t>
  </si>
  <si>
    <t>mb</t>
  </si>
  <si>
    <t>RÓŻNE ROBOTY ROZBIÓRKOWE I REMONTOWE</t>
  </si>
  <si>
    <t>M.21.00.00</t>
  </si>
  <si>
    <t>D.08.01.01</t>
  </si>
  <si>
    <t>Krawężniki betonowe</t>
  </si>
  <si>
    <t>D.01.02.02</t>
  </si>
  <si>
    <t>Zdjęcie warstwy humusu</t>
  </si>
  <si>
    <t>D.02.01.01</t>
  </si>
  <si>
    <t>D.01.01.01</t>
  </si>
  <si>
    <t>Odtworzenie trasy i punktów wysokościowych</t>
  </si>
  <si>
    <t>km</t>
  </si>
  <si>
    <t>D.01.02.04</t>
  </si>
  <si>
    <t>Rozbiórka elementów dróg</t>
  </si>
  <si>
    <t>D.06.01.01</t>
  </si>
  <si>
    <t>D.04.04.02</t>
  </si>
  <si>
    <t>D.08.03.01</t>
  </si>
  <si>
    <t>Betonowe obrzeża chodnikowe</t>
  </si>
  <si>
    <t>D.08.02.02</t>
  </si>
  <si>
    <t>Podbudowy z kruszywa łamanego stabilizowanego mechanicznie</t>
  </si>
  <si>
    <t>ryczałt</t>
  </si>
  <si>
    <t>ROBOTY POMIAROWE I PRZYGOTOWAWCZE</t>
  </si>
  <si>
    <t>Warstwa ścieralna z betonu asfaltowego</t>
  </si>
  <si>
    <t>D.01.00.00</t>
  </si>
  <si>
    <t>ROBOTY ZIEMNE DROGOWE</t>
  </si>
  <si>
    <t>D.02.00.00</t>
  </si>
  <si>
    <t>Wykonanie wykopów i nasypów</t>
  </si>
  <si>
    <t>PODBUDOWY</t>
  </si>
  <si>
    <t>D.04.00.00</t>
  </si>
  <si>
    <t>Podbudowy z betonu asfaltowego</t>
  </si>
  <si>
    <t>D.05.00.00</t>
  </si>
  <si>
    <t>NAWIERZCHNIE</t>
  </si>
  <si>
    <t>D.05.03.05a</t>
  </si>
  <si>
    <t>ROBOTY WYKOŃCZENIOWE</t>
  </si>
  <si>
    <t>D.06.00.00</t>
  </si>
  <si>
    <t>Umocnienie powierzchniowe skarp</t>
  </si>
  <si>
    <t>ROBOTY ZIEMNE MOSTOWE</t>
  </si>
  <si>
    <t>M.12.01.03</t>
  </si>
  <si>
    <t>Zbrojenie betonu stalą klasy A-IIIN</t>
  </si>
  <si>
    <t>M.13.01.01</t>
  </si>
  <si>
    <t>Rozbiórka elementów mostu</t>
  </si>
  <si>
    <t>M.21.01.01</t>
  </si>
  <si>
    <t xml:space="preserve">Specyfikacja      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</si>
  <si>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</si>
  <si>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</si>
  <si>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D.08.00.00</t>
  </si>
  <si>
    <t>ELEMENTY ULIC</t>
  </si>
  <si>
    <t>Tymczasowa organizacja ruchu</t>
  </si>
  <si>
    <t>Cena jedn. PLN</t>
  </si>
  <si>
    <t>Wartość
PLN</t>
  </si>
  <si>
    <t>RAZEM</t>
  </si>
  <si>
    <t>ŁĄCZNIE</t>
  </si>
  <si>
    <t>VAT 23%</t>
  </si>
  <si>
    <t>D.04.07.01a</t>
  </si>
  <si>
    <t>Beton konstrukcyjny klasy C30/37 (B35)</t>
  </si>
  <si>
    <t>Beton niekonstrukcyjny C8/10 (B10)</t>
  </si>
  <si>
    <t>M.13.02.01</t>
  </si>
  <si>
    <t>M.15.00.00</t>
  </si>
  <si>
    <t>IZOLACJE I NAWIERZCHNIE</t>
  </si>
  <si>
    <t>M.15.01.02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</si>
  <si>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</si>
  <si>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>M.15.02.03</t>
  </si>
  <si>
    <t>Drenaż w strefie płyt przejściowych</t>
  </si>
  <si>
    <t>M.20.00.00</t>
  </si>
  <si>
    <t>INNE ROBOTY MOSTOWE</t>
  </si>
  <si>
    <t>M.20.01.03</t>
  </si>
  <si>
    <t>Rura drenarska Ф200 SN8 układana na glinie (lub betonie niekonst.), obsypana żwirem 8/16,0mm
2*20,0</t>
  </si>
  <si>
    <t>M.11.01.01</t>
  </si>
  <si>
    <t>Wykopy</t>
  </si>
  <si>
    <t>Zasypanie wykopów wraz z zagęszczeniem</t>
  </si>
  <si>
    <t>Bariery i barieroporęcze ochronne stalowe</t>
  </si>
  <si>
    <t>Barieroporęcze ochronne stalowe
12,0+12,0</t>
  </si>
  <si>
    <t>M.20.03.01</t>
  </si>
  <si>
    <t>Zabezpieczenie antykorozyjne powierzchni betonowych powłoką akrylową</t>
  </si>
  <si>
    <t>Rozbiórka znaków drogowych pionowych</t>
  </si>
  <si>
    <t>D.04.04.01</t>
  </si>
  <si>
    <t>M.19.01.03</t>
  </si>
  <si>
    <t>ELEMENTY ZABEZPIECZAJĄCE</t>
  </si>
  <si>
    <t>M.19.00.00</t>
  </si>
  <si>
    <t>Bariery ochronne stalowe 
14,0+14,0+14,0+8,5</t>
  </si>
  <si>
    <t>Chodnik z kostki betonowej gr. 8,0cm na podsypce cem.-piask. 1:4
1,6*12,7*2</t>
  </si>
  <si>
    <t>Rozbiórka mostu drogowego (JNI 01024214) 
w km 3+425 drogi powiatowej 1218R Kolbuszowa Dolna - Kopcie
i budowa w jego miejsce przepustu wraz z przebudową dojazdów</t>
  </si>
  <si>
    <t>Chodnik z brukowej kostki betonowej</t>
  </si>
  <si>
    <t>Izolacje bitumiczne wykonywane na zimno</t>
  </si>
  <si>
    <t>Izolacje bitumiczne z papy termozgrzewalnej</t>
  </si>
  <si>
    <t>Rozbiórka podbudowy z kruszywa do max głębokości 52 cm
(87,0+97,0)*5,4</t>
  </si>
  <si>
    <r>
      <t>Rozbiórka nawierzchni a</t>
    </r>
    <r>
      <rPr>
        <sz val="9"/>
        <rFont val="Arial"/>
        <family val="2"/>
        <charset val="238"/>
      </rPr>
      <t>sfaltowej gr. ok. 10 cm</t>
    </r>
    <r>
      <rPr>
        <sz val="9"/>
        <rFont val="Arial"/>
        <family val="2"/>
      </rPr>
      <t xml:space="preserve">
(87,0+97,0)*5,0</t>
    </r>
  </si>
  <si>
    <t>Zdjęcie warstwy humusu gr 15 cm
22,0*(8,8+9,2)*0,5+
29,0*(9,2+12,5)*0,5+
26,0*(12,5+22,2)*0,5+
10,0*22,2+18,0*11,2+
30,0*(11,2+8,6)*0,5+
30,0*(8,6+7,3)*0,5+
20,0*(7,3+6,7)*0,5</t>
  </si>
  <si>
    <t>Wykopy
22,0*(06,+0,3)*0,5+
29,0*(0,3+1,6)*0,5+
26,0*(1,6+2,5)*0,5+
10,0*2,5+18,0*3,1+
30,0*(3,1+2,8)*0,5+
30,0*(2,8+1,4)*0,5+
20,0*(1,4+1,1)*0,5</t>
  </si>
  <si>
    <t>Wykopy pod konstrukcję przepustu
5,2*9,7*2</t>
  </si>
  <si>
    <t>Zasypka przewodu przepustu
5,0*9,7*2+0,8*9,7*2+10,0</t>
  </si>
  <si>
    <t>D.03.00.00</t>
  </si>
  <si>
    <t>ODWODNIENIE KORPUSU DROGOWEGO</t>
  </si>
  <si>
    <t>D.03.02.01</t>
  </si>
  <si>
    <t>Kanalizacja deszczowa</t>
  </si>
  <si>
    <t>Rozbiórka dźwigarów stalowych 
20*6,0*26,3</t>
  </si>
  <si>
    <t>Rozbiórka barier drogowych
(24,0+24,5)*24,0</t>
  </si>
  <si>
    <t>D.01.02.01a</t>
  </si>
  <si>
    <t>Ochrona istniejących drzew w okresie budowy</t>
  </si>
  <si>
    <t>Ochrona drzew</t>
  </si>
  <si>
    <t>Usunięcie drzew i krzaków</t>
  </si>
  <si>
    <t>D.01.02.01</t>
  </si>
  <si>
    <r>
      <t xml:space="preserve">Humusowanie skarp gr. </t>
    </r>
    <r>
      <rPr>
        <sz val="9"/>
        <rFont val="Arial"/>
        <family val="2"/>
        <charset val="238"/>
      </rPr>
      <t xml:space="preserve">12cm z </t>
    </r>
    <r>
      <rPr>
        <sz val="9"/>
        <rFont val="Arial"/>
        <family val="2"/>
      </rPr>
      <t>obsianiem
22,0*(6,0+5,9)*0,5+
29,0*(5,9+9,8)*0,5+
26,0*(9,8+16,9)*0,5+
10,0*17,5</t>
    </r>
  </si>
  <si>
    <r>
      <t>Podbudowa pod chodnik z kruszywa łamanego 0/31</t>
    </r>
    <r>
      <rPr>
        <sz val="9"/>
        <rFont val="Arial"/>
        <family val="2"/>
        <charset val="238"/>
      </rPr>
      <t>,5 gr.15cm</t>
    </r>
    <r>
      <rPr>
        <sz val="9"/>
        <rFont val="Arial"/>
        <family val="2"/>
      </rPr>
      <t xml:space="preserve">
1,6*12,7*2</t>
    </r>
  </si>
  <si>
    <t>WYMAGANIA OGÓLNE</t>
  </si>
  <si>
    <t>Dostosowanie do wymagań kontraktu</t>
  </si>
  <si>
    <t>D-M.00.00.00</t>
  </si>
  <si>
    <t>Podbudowa zasadnicza z betonu asfaltowego AC22P gr. 7cm
185,5*6,2</t>
  </si>
  <si>
    <t>Podb. pomocnicza z kruszywa łamanego 0/31,5 gr. 20cm
187,1*6,6</t>
  </si>
  <si>
    <r>
      <t>W-wa mrozoochronna z kruszywa naturalnego</t>
    </r>
    <r>
      <rPr>
        <sz val="9"/>
        <rFont val="Arial"/>
        <family val="2"/>
        <charset val="238"/>
      </rPr>
      <t xml:space="preserve"> 0/63,0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</rPr>
      <t>gr. 20cm
186,7*7,3</t>
    </r>
  </si>
  <si>
    <t>D.10.02.01</t>
  </si>
  <si>
    <t>D.10.00.00</t>
  </si>
  <si>
    <t>INNE ROBOTY DROGOWE</t>
  </si>
  <si>
    <t>Wprowadzenie i utrzymanie organizacji ruchu</t>
  </si>
  <si>
    <t>Umocnienie dna rowów prefabrykowanymi korytkami melioracyjnymi 23x50x50 cm układanymi na podsypce cem.-piask. 1:4 gr. 5cm
100,0+85,0</t>
  </si>
  <si>
    <t>Podbudowy z kruszywa naturalnego stabilizowanego mechanicznie</t>
  </si>
  <si>
    <t>Pobcze z kruszywa łamanego 0/31,5 mm stab. mech. gr. 15cm
(78,0+80,7+62,0+66,3)*1,0+17,0*4+24,0</t>
  </si>
  <si>
    <r>
      <t>Nasypy (w tym materiał z odzysku w ilości 191,75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  <r>
      <rPr>
        <sz val="9"/>
        <rFont val="Arial"/>
        <family val="2"/>
      </rPr>
      <t xml:space="preserve">
22,0*(0,8*0,9)*0,5+
29,0*(0,9+5,3)*0,5+
26,0*(5,3+11,8)*0,5+
10,0*11,8+18,0*6,9+
30,0*(6,9+2,5)*0,5+
30,0*(2,5+0,6)*0,5+
20,0*(0,6+0,7)*0,5
14,5*1,8+29,0*(1,8+1,5)*0,5+26,0*(1,5+4,1)*0,5+10,0*4,5 = 191,75</t>
    </r>
  </si>
  <si>
    <r>
      <t>Studnia  z HDPE Ф 1000 z osadnikiem, wys</t>
    </r>
    <r>
      <rPr>
        <sz val="9"/>
        <rFont val="Arial"/>
        <family val="2"/>
        <charset val="238"/>
      </rPr>
      <t>.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1,5m</t>
    </r>
  </si>
  <si>
    <r>
      <t xml:space="preserve">Warstwa ścieralna z betonu asfaltowego </t>
    </r>
    <r>
      <rPr>
        <sz val="9"/>
        <rFont val="Arial"/>
        <family val="2"/>
        <charset val="238"/>
      </rPr>
      <t>AC11S</t>
    </r>
    <r>
      <rPr>
        <sz val="9"/>
        <rFont val="Arial"/>
        <family val="2"/>
      </rPr>
      <t xml:space="preserve"> gr. 5cm 
187,5*6,0
zbrojona miejscowo siatką z włókna szklanego 120/120 w ilości
4*6,0*2,0 = 48,0 m</t>
    </r>
    <r>
      <rPr>
        <vertAlign val="superscript"/>
        <sz val="9"/>
        <rFont val="Arial"/>
        <family val="2"/>
        <charset val="238"/>
      </rPr>
      <t>2</t>
    </r>
  </si>
  <si>
    <t>Umocnienie skarp płytami ażurowymi betonowymi:
- wzdłuż trasy
18,0*8,0+30,0*(7,6+4,4)*0,5+30,0*(4,4+3,7)*0,5+30,0*(3,7+3,0)*0,5
- potok Białka
35,0*3,5
- wylot przykanalika
4,0*3,1</t>
  </si>
  <si>
    <r>
      <t>Obrzeża betonowe 8x30cm 
(na ławie betonowej C12/15 w ilości 0,36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  <r>
      <rPr>
        <sz val="9"/>
        <rFont val="Arial"/>
        <family val="2"/>
      </rPr>
      <t xml:space="preserve">
4*1,5</t>
    </r>
  </si>
  <si>
    <r>
      <t>Krawężniki betonowe 20x30 cm 
(na ławie betonowej z oporem C12/15 w ilości 3,0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  <r>
      <rPr>
        <sz val="9"/>
        <rFont val="Arial"/>
        <family val="2"/>
      </rPr>
      <t xml:space="preserve">
20,0+20,0</t>
    </r>
  </si>
  <si>
    <r>
      <t xml:space="preserve">Zbrojenie betonu przewodu przepustu (rys. M-08.1)
</t>
    </r>
    <r>
      <rPr>
        <sz val="9"/>
        <rFont val="Arial"/>
        <family val="2"/>
        <charset val="238"/>
      </rPr>
      <t>RB500W Ф12   524,8 kg
RB500W Ф16   3158,5 kg
RB500W Ф20   5807,4 kg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RB500W siatka zbrojeniowa Ф6, 100x100 mm   236,8 kg
</t>
    </r>
    <r>
      <rPr>
        <b/>
        <sz val="9"/>
        <rFont val="Arial"/>
        <family val="2"/>
        <charset val="238"/>
      </rPr>
      <t xml:space="preserve">
Zbrojenie betonu skrzydeł przepustu (rys. M-08.2)
</t>
    </r>
    <r>
      <rPr>
        <sz val="9"/>
        <rFont val="Arial"/>
        <family val="2"/>
        <charset val="238"/>
      </rPr>
      <t xml:space="preserve">RB500W Ф12   1448,3 kg
RB500W Ф16   315,6 kg
RB500W Ф20   98,6 kg
</t>
    </r>
    <r>
      <rPr>
        <b/>
        <sz val="9"/>
        <rFont val="Arial"/>
        <family val="2"/>
        <charset val="238"/>
      </rPr>
      <t xml:space="preserve">
Zbrojenie betonu płyt przejściowych (rys. M-09)
</t>
    </r>
    <r>
      <rPr>
        <sz val="9"/>
        <rFont val="Arial"/>
        <family val="2"/>
        <charset val="238"/>
      </rPr>
      <t>RB500W Ф10   436,8 kg
RB500W Ф12   1562,1 kg 
RB500W Ф20   1154,1 kg
RB500W siatka zbrojeniowa Ф6, 100x100 mm   378,8 kg</t>
    </r>
  </si>
  <si>
    <r>
      <t>Beton przewodu przepustu i skrzydeł 
(układany w deskowaniu o pow. 129,66+115,00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)</t>
    </r>
    <r>
      <rPr>
        <sz val="9"/>
        <rFont val="Arial"/>
        <family val="2"/>
      </rPr>
      <t xml:space="preserve">
40,8+23,7</t>
    </r>
  </si>
  <si>
    <r>
      <t>Beton płyt przejściowych 
(układany w deskowaniu o pow. 5,50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</rPr>
      <t>)
2*10,8</t>
    </r>
  </si>
  <si>
    <t>Powierzchnie pionowe:
- przewód przepustu
1,0*9,7*2+3,0*9,0*2
- skrzydła przepustu
(16,0+8,5*2+2,4)*2</t>
  </si>
  <si>
    <t>Powierzchnie poziome:
- przewód przepustu
4,0*9,7
- skrzydła przepustu
(2,0*2)*2</t>
  </si>
  <si>
    <t>Rygiel przepustu + wsporniki na płyty przejściowe oraz płyty przejściowe
(4,6+0,7*2)*9,2+9,0*4,2*2</t>
  </si>
  <si>
    <t>Skrzydła + wnętrze wlotu i wylotu przewodu, malowane na głębokość 1,0m
(12,0*0,6+9,0*0,3+10,0)*2+6,0*1,0*2</t>
  </si>
  <si>
    <r>
      <t>Rozbiórka ustroju nośnego i podpór beton. (*oszacowano 25,0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  <r>
      <rPr>
        <sz val="9"/>
        <rFont val="Arial"/>
        <family val="2"/>
      </rPr>
      <t xml:space="preserve">
2,5*6,0+25,0</t>
    </r>
  </si>
  <si>
    <t>Beton ochronny na przepuście i na płytach przejściowych
9,0*4,6*0,05+2*1,8</t>
  </si>
  <si>
    <t>Beton pod konstrukcję przepustu i płyt przejściowych
10,0*5,0*0,1+9,0*4,0*0,1*2</t>
  </si>
  <si>
    <t>Usunięcie drzew (o średnicy 140cm)</t>
  </si>
  <si>
    <t>Przykanalik  pod drogą powiatową z rury HDPE Ф 500 spiralnie karbowanej, układany na podsypce z pospółki grubości 10 cm z podbiciem pachwin
dł 12,0+2,0</t>
  </si>
  <si>
    <t>Przykanalik pod drogą gruntową z rury HDPE Ф 500 spiralnie karbowanej, układany na podsypce z pospółkigrubości 10 cm z podbiciem pachwin 
dł. 18,5m</t>
  </si>
  <si>
    <r>
      <t>Ubezpieczenie skarpy rowu palisadą  
(słupki betonowe 18x18x120xm  na ławie betonowej C12/15 w ilości 0,83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  <r>
      <rPr>
        <sz val="9"/>
        <rFont val="Arial"/>
        <family val="2"/>
      </rPr>
      <t xml:space="preserve">
11,0</t>
    </r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</si>
</sst>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</font>
    <font>
      <b/>
      <sz val="11"/>
      <color theme="1"/>
      <name val="Czcionka tekstu podstawowego"/>
      <family val="2"/>
      <charset val="238"/>
    </font>
    <font>
      <b/>
      <sz val="11"/>
      <name val="Arial"/>
      <family val="2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8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5">
    <xf numFmtId="0" fontId="0" fillId="0" borderId="0" xfId="0"/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6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0" xfId="0" applyFont="1"/>
    <xf numFmtId="0" fontId="4" fillId="0" borderId="14" xfId="0" applyFont="1" applyBorder="1" applyAlignment="1">
      <alignment horizontal="left" vertical="center" wrapText="1"/>
    </xf>
    <xf numFmtId="0" fontId="0" fillId="0" borderId="16" xfId="0" applyBorder="1"/>
    <xf numFmtId="1" fontId="3" fillId="0" borderId="9" xfId="0" applyNumberFormat="1" applyFont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2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center" vertical="center" wrapText="1"/>
      <protection locked="0"/>
    </xf>
    <xf numFmtId="2" fontId="4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1" applyFont="1" applyFill="1" applyBorder="1" applyAlignment="1" applyProtection="1">
      <alignment horizontal="center" vertical="center" wrapText="1"/>
      <protection locked="0"/>
    </xf>
    <xf numFmtId="0" fontId="9" fillId="4" borderId="14" xfId="2" applyFont="1" applyFill="1" applyBorder="1" applyAlignment="1" applyProtection="1">
      <alignment horizontal="center" vertical="center" wrapText="1"/>
      <protection locked="0"/>
    </xf>
    <xf numFmtId="0" fontId="9" fillId="4" borderId="16" xfId="1" applyFont="1" applyFill="1" applyBorder="1" applyAlignment="1" applyProtection="1">
      <alignment horizontal="center" vertical="center" wrapText="1"/>
      <protection locked="0"/>
    </xf>
    <xf numFmtId="2" fontId="9" fillId="4" borderId="15" xfId="1" applyNumberFormat="1" applyFont="1" applyFill="1" applyBorder="1" applyAlignment="1" applyProtection="1">
      <alignment horizontal="center" vertical="center" wrapText="1"/>
      <protection locked="0"/>
    </xf>
    <xf numFmtId="2" fontId="9" fillId="4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4" fillId="0" borderId="17" xfId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2" fontId="4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1" fontId="11" fillId="0" borderId="12" xfId="0" applyNumberFormat="1" applyFont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4" xfId="1" applyFont="1" applyFill="1" applyBorder="1" applyAlignment="1" applyProtection="1">
      <alignment horizontal="center" vertical="center" wrapText="1"/>
    </xf>
    <xf numFmtId="0" fontId="7" fillId="2" borderId="25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left" vertical="center" wrapText="1"/>
    </xf>
    <xf numFmtId="2" fontId="4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8" xfId="0" applyFont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2" fontId="9" fillId="4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2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left" vertical="center" wrapText="1"/>
    </xf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10" fillId="0" borderId="0" xfId="0" applyFont="1" applyFill="1"/>
    <xf numFmtId="0" fontId="0" fillId="0" borderId="0" xfId="0" applyFont="1" applyFill="1"/>
    <xf numFmtId="0" fontId="6" fillId="0" borderId="0" xfId="0" applyFont="1" applyFill="1"/>
    <xf numFmtId="2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/>
    <xf numFmtId="0" fontId="1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32" xfId="0" applyBorder="1"/>
    <xf numFmtId="0" fontId="0" fillId="0" borderId="28" xfId="0" applyBorder="1"/>
    <xf numFmtId="2" fontId="4" fillId="0" borderId="19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0" fontId="0" fillId="0" borderId="9" xfId="0" applyBorder="1"/>
    <xf numFmtId="0" fontId="0" fillId="0" borderId="15" xfId="0" applyBorder="1" applyAlignment="1">
      <alignment horizontal="center"/>
    </xf>
    <xf numFmtId="0" fontId="0" fillId="0" borderId="13" xfId="0" applyBorder="1"/>
    <xf numFmtId="0" fontId="14" fillId="0" borderId="8" xfId="0" applyFont="1" applyBorder="1" applyAlignment="1">
      <alignment horizontal="left" vertical="center" wrapText="1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27" xfId="1" applyFont="1" applyFill="1" applyBorder="1" applyAlignment="1" applyProtection="1">
      <alignment horizontal="center" vertical="center" wrapText="1"/>
    </xf>
    <xf numFmtId="0" fontId="7" fillId="2" borderId="32" xfId="1" applyFont="1" applyFill="1" applyBorder="1" applyAlignment="1" applyProtection="1">
      <alignment horizontal="center" vertical="center" wrapText="1"/>
    </xf>
    <xf numFmtId="0" fontId="7" fillId="2" borderId="28" xfId="1" applyFont="1" applyFill="1" applyBorder="1" applyAlignment="1" applyProtection="1">
      <alignment horizontal="center" vertical="center" wrapText="1"/>
    </xf>
    <xf numFmtId="0" fontId="15" fillId="0" borderId="14" xfId="0" applyFont="1" applyBorder="1" applyAlignment="1"/>
    <xf numFmtId="0" fontId="3" fillId="0" borderId="8" xfId="0" applyFont="1" applyBorder="1" applyAlignment="1" applyProtection="1">
      <alignment horizontal="center" vertical="center" wrapText="1"/>
    </xf>
    <xf numFmtId="0" fontId="0" fillId="0" borderId="33" xfId="0" applyBorder="1"/>
    <xf numFmtId="2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1" fontId="3" fillId="0" borderId="6" xfId="0" applyNumberFormat="1" applyFont="1" applyBorder="1" applyAlignment="1" applyProtection="1">
      <alignment horizontal="center" vertical="center" wrapText="1"/>
    </xf>
    <xf numFmtId="1" fontId="3" fillId="0" borderId="22" xfId="0" applyNumberFormat="1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 wrapText="1"/>
    </xf>
    <xf numFmtId="1" fontId="2" fillId="3" borderId="2" xfId="1" applyNumberFormat="1" applyFont="1" applyFill="1" applyBorder="1" applyAlignment="1" applyProtection="1">
      <alignment horizontal="center" vertical="center" wrapText="1"/>
    </xf>
    <xf numFmtId="1" fontId="2" fillId="3" borderId="3" xfId="1" applyNumberFormat="1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</cellXfs>
  <cellStyles count="3">
    <cellStyle name="Normalny" xfId="0" builtinId="0"/>
    <cellStyle name="Normalny_Arkusz1" xfId="1"/>
    <cellStyle name="Normalny_WK-5R(7)Railway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BreakPreview" topLeftCell="A43" zoomScaleNormal="100" zoomScaleSheetLayoutView="100" workbookViewId="0">
      <selection activeCell="D48" sqref="D48"/>
    </sheetView>
  </sheetViews>
  <sheetFormatPr defaultRowHeight="14.25"/>
  <cols>
    <col min="1" max="1" width="5.75" style="34" customWidth="1"/>
    <col min="2" max="2" width="6.375" bestFit="1" customWidth="1"/>
    <col min="3" max="3" width="14.375" bestFit="1" customWidth="1"/>
    <col min="4" max="4" width="49.5" customWidth="1"/>
    <col min="5" max="5" width="6.25" customWidth="1"/>
    <col min="6" max="6" width="8.375" bestFit="1" customWidth="1"/>
  </cols>
  <sheetData>
    <row r="1" spans="1:6" ht="15" thickBot="1"/>
    <row r="2" spans="1:6" ht="63" customHeight="1" thickTop="1" thickBot="1">
      <c r="B2" s="80" t="s">
        <v>94</v>
      </c>
      <c r="C2" s="81"/>
      <c r="D2" s="81"/>
      <c r="E2" s="81"/>
      <c r="F2" s="82"/>
    </row>
    <row r="3" spans="1:6" ht="15" customHeight="1" thickTop="1">
      <c r="B3" s="78" t="s">
        <v>0</v>
      </c>
      <c r="C3" s="74" t="s">
        <v>55</v>
      </c>
      <c r="D3" s="74" t="s">
        <v>13</v>
      </c>
      <c r="E3" s="76" t="s">
        <v>1</v>
      </c>
      <c r="F3" s="77"/>
    </row>
    <row r="4" spans="1:6" ht="15" thickBot="1">
      <c r="B4" s="79"/>
      <c r="C4" s="75"/>
      <c r="D4" s="75"/>
      <c r="E4" s="71" t="s">
        <v>2</v>
      </c>
      <c r="F4" s="7" t="s">
        <v>3</v>
      </c>
    </row>
    <row r="5" spans="1:6" s="22" customFormat="1" ht="12.75" thickTop="1" thickBot="1">
      <c r="A5" s="49"/>
      <c r="B5" s="23">
        <v>1</v>
      </c>
      <c r="C5" s="24">
        <v>2</v>
      </c>
      <c r="D5" s="24">
        <v>3</v>
      </c>
      <c r="E5" s="24">
        <v>4</v>
      </c>
      <c r="F5" s="25">
        <v>5</v>
      </c>
    </row>
    <row r="6" spans="1:6" s="4" customFormat="1" ht="15.75" thickTop="1">
      <c r="A6" s="50"/>
      <c r="B6" s="26"/>
      <c r="C6" s="27" t="s">
        <v>119</v>
      </c>
      <c r="D6" s="27" t="s">
        <v>117</v>
      </c>
      <c r="E6" s="28" t="s">
        <v>4</v>
      </c>
      <c r="F6" s="29" t="s">
        <v>4</v>
      </c>
    </row>
    <row r="7" spans="1:6" ht="15">
      <c r="A7" s="51"/>
      <c r="B7" s="15">
        <v>1</v>
      </c>
      <c r="C7" s="13" t="s">
        <v>119</v>
      </c>
      <c r="D7" s="14" t="s">
        <v>118</v>
      </c>
      <c r="E7" s="13"/>
      <c r="F7" s="16"/>
    </row>
    <row r="8" spans="1:6" ht="15" thickBot="1">
      <c r="B8" s="2"/>
      <c r="C8" s="1"/>
      <c r="D8" s="5" t="s">
        <v>118</v>
      </c>
      <c r="E8" s="1" t="s">
        <v>33</v>
      </c>
      <c r="F8" s="9">
        <v>1</v>
      </c>
    </row>
    <row r="9" spans="1:6" s="4" customFormat="1" ht="15.75" thickTop="1">
      <c r="A9" s="50"/>
      <c r="B9" s="26"/>
      <c r="C9" s="27" t="s">
        <v>36</v>
      </c>
      <c r="D9" s="27" t="s">
        <v>34</v>
      </c>
      <c r="E9" s="28" t="s">
        <v>4</v>
      </c>
      <c r="F9" s="29" t="s">
        <v>4</v>
      </c>
    </row>
    <row r="10" spans="1:6" ht="15">
      <c r="A10" s="51"/>
      <c r="B10" s="15">
        <f>B7+1</f>
        <v>2</v>
      </c>
      <c r="C10" s="13" t="s">
        <v>22</v>
      </c>
      <c r="D10" s="14" t="s">
        <v>23</v>
      </c>
      <c r="E10" s="13"/>
      <c r="F10" s="16"/>
    </row>
    <row r="11" spans="1:6">
      <c r="B11" s="2"/>
      <c r="C11" s="1"/>
      <c r="D11" s="5" t="s">
        <v>23</v>
      </c>
      <c r="E11" s="1" t="s">
        <v>24</v>
      </c>
      <c r="F11" s="9">
        <v>0.22</v>
      </c>
    </row>
    <row r="12" spans="1:6" ht="15">
      <c r="A12" s="51"/>
      <c r="B12" s="15">
        <f>B10+1</f>
        <v>3</v>
      </c>
      <c r="C12" s="13" t="s">
        <v>114</v>
      </c>
      <c r="D12" s="14" t="s">
        <v>113</v>
      </c>
      <c r="E12" s="13"/>
      <c r="F12" s="16"/>
    </row>
    <row r="13" spans="1:6">
      <c r="B13" s="2"/>
      <c r="C13" s="1"/>
      <c r="D13" s="5" t="s">
        <v>146</v>
      </c>
      <c r="E13" s="1" t="s">
        <v>12</v>
      </c>
      <c r="F13" s="9">
        <v>1</v>
      </c>
    </row>
    <row r="14" spans="1:6">
      <c r="A14" s="50"/>
      <c r="B14" s="15">
        <f>B12+1</f>
        <v>4</v>
      </c>
      <c r="C14" s="13" t="s">
        <v>110</v>
      </c>
      <c r="D14" s="14" t="s">
        <v>111</v>
      </c>
      <c r="E14" s="13"/>
      <c r="F14" s="16"/>
    </row>
    <row r="15" spans="1:6">
      <c r="B15" s="2"/>
      <c r="C15" s="1"/>
      <c r="D15" s="5" t="s">
        <v>112</v>
      </c>
      <c r="E15" s="1" t="s">
        <v>12</v>
      </c>
      <c r="F15" s="9">
        <v>2</v>
      </c>
    </row>
    <row r="16" spans="1:6">
      <c r="A16" s="50"/>
      <c r="B16" s="15">
        <f>B14+1</f>
        <v>5</v>
      </c>
      <c r="C16" s="13" t="s">
        <v>19</v>
      </c>
      <c r="D16" s="14" t="s">
        <v>20</v>
      </c>
      <c r="E16" s="13"/>
      <c r="F16" s="16"/>
    </row>
    <row r="17" spans="1:6" ht="96">
      <c r="B17" s="2"/>
      <c r="C17" s="1"/>
      <c r="D17" s="5" t="s">
        <v>100</v>
      </c>
      <c r="E17" s="1" t="s">
        <v>56</v>
      </c>
      <c r="F17" s="9">
        <f>22*(8.8+9.2)*0.5+29*(9.2+12.5)*0.5+26*(12.5+22.2)*0.5+10*22.2+18*11.2+30*(11.2+8.6)*0.5+30*(8.6+7.3)*0.5+20*(7.3+6.7)*0.5</f>
        <v>2062.85</v>
      </c>
    </row>
    <row r="18" spans="1:6">
      <c r="A18" s="50"/>
      <c r="B18" s="15">
        <f>B16+1</f>
        <v>6</v>
      </c>
      <c r="C18" s="13" t="s">
        <v>25</v>
      </c>
      <c r="D18" s="14" t="s">
        <v>26</v>
      </c>
      <c r="E18" s="13"/>
      <c r="F18" s="16"/>
    </row>
    <row r="19" spans="1:6" ht="24">
      <c r="B19" s="2"/>
      <c r="C19" s="1"/>
      <c r="D19" s="5" t="s">
        <v>99</v>
      </c>
      <c r="E19" s="1" t="s">
        <v>56</v>
      </c>
      <c r="F19" s="9">
        <f>(87+97)*5</f>
        <v>920</v>
      </c>
    </row>
    <row r="20" spans="1:6" ht="24">
      <c r="B20" s="2"/>
      <c r="C20" s="1"/>
      <c r="D20" s="5" t="s">
        <v>98</v>
      </c>
      <c r="E20" s="1" t="s">
        <v>56</v>
      </c>
      <c r="F20" s="9">
        <f>(87+97)*5.4</f>
        <v>993.6</v>
      </c>
    </row>
    <row r="21" spans="1:6" ht="15" thickBot="1">
      <c r="B21" s="43"/>
      <c r="C21" s="44"/>
      <c r="D21" s="64" t="s">
        <v>87</v>
      </c>
      <c r="E21" s="44" t="s">
        <v>12</v>
      </c>
      <c r="F21" s="73">
        <v>6</v>
      </c>
    </row>
    <row r="22" spans="1:6" s="4" customFormat="1" ht="15.75" thickTop="1">
      <c r="A22" s="50"/>
      <c r="B22" s="26"/>
      <c r="C22" s="27" t="s">
        <v>38</v>
      </c>
      <c r="D22" s="27" t="s">
        <v>37</v>
      </c>
      <c r="E22" s="28" t="s">
        <v>4</v>
      </c>
      <c r="F22" s="29" t="s">
        <v>4</v>
      </c>
    </row>
    <row r="23" spans="1:6">
      <c r="A23" s="50"/>
      <c r="B23" s="15">
        <f>B18+1</f>
        <v>7</v>
      </c>
      <c r="C23" s="13" t="s">
        <v>21</v>
      </c>
      <c r="D23" s="14" t="s">
        <v>39</v>
      </c>
      <c r="E23" s="13"/>
      <c r="F23" s="16"/>
    </row>
    <row r="24" spans="1:6" ht="96">
      <c r="B24" s="2"/>
      <c r="C24" s="1"/>
      <c r="D24" s="5" t="s">
        <v>101</v>
      </c>
      <c r="E24" s="1" t="s">
        <v>57</v>
      </c>
      <c r="F24" s="9">
        <f>22*(6+0.3)*0.5+29*(0.3+1.6)*0.5+26*(1.6+2.5)*0.5+10*2.5+18*3.1+30*(3.1+2.8)*0.5+30*(2.8+1.4)*0.5+20*(1.4+1.1)*0.5</f>
        <v>407.45</v>
      </c>
    </row>
    <row r="25" spans="1:6" ht="110.25" thickBot="1">
      <c r="B25" s="30"/>
      <c r="C25" s="31"/>
      <c r="D25" s="32" t="s">
        <v>130</v>
      </c>
      <c r="E25" s="1" t="s">
        <v>57</v>
      </c>
      <c r="F25" s="33">
        <f>22*(0.8*0.9)*0.5+29*(0.9+5.3)*0.5+26*(5.3+11.8)*0.5+10*11.8+18*6.9+30*(6.9+2.5)*0.5+30*(2.5+0.6)*0.5+20*(0.6+0.7)*0.5+191.75</f>
        <v>954.57</v>
      </c>
    </row>
    <row r="26" spans="1:6" s="4" customFormat="1" ht="15.75" thickTop="1">
      <c r="A26" s="50"/>
      <c r="B26" s="26"/>
      <c r="C26" s="27" t="s">
        <v>104</v>
      </c>
      <c r="D26" s="27" t="s">
        <v>105</v>
      </c>
      <c r="E26" s="28" t="s">
        <v>4</v>
      </c>
      <c r="F26" s="29" t="s">
        <v>4</v>
      </c>
    </row>
    <row r="27" spans="1:6">
      <c r="A27" s="50"/>
      <c r="B27" s="15">
        <f>B23+1</f>
        <v>8</v>
      </c>
      <c r="C27" s="13" t="s">
        <v>106</v>
      </c>
      <c r="D27" s="14" t="s">
        <v>107</v>
      </c>
      <c r="E27" s="13"/>
      <c r="F27" s="16"/>
    </row>
    <row r="28" spans="1:6" ht="48">
      <c r="B28" s="2"/>
      <c r="C28" s="1"/>
      <c r="D28" s="5" t="s">
        <v>147</v>
      </c>
      <c r="E28" s="1" t="s">
        <v>14</v>
      </c>
      <c r="F28" s="9">
        <v>14</v>
      </c>
    </row>
    <row r="29" spans="1:6">
      <c r="B29" s="2"/>
      <c r="C29" s="1"/>
      <c r="D29" s="5" t="s">
        <v>131</v>
      </c>
      <c r="E29" s="1" t="s">
        <v>12</v>
      </c>
      <c r="F29" s="9">
        <v>1</v>
      </c>
    </row>
    <row r="30" spans="1:6" ht="48.75" thickBot="1">
      <c r="B30" s="43"/>
      <c r="C30" s="44"/>
      <c r="D30" s="45" t="s">
        <v>148</v>
      </c>
      <c r="E30" s="44" t="s">
        <v>14</v>
      </c>
      <c r="F30" s="73">
        <v>18.5</v>
      </c>
    </row>
    <row r="31" spans="1:6" s="4" customFormat="1" ht="15.75" thickTop="1">
      <c r="A31" s="50"/>
      <c r="B31" s="26"/>
      <c r="C31" s="27" t="s">
        <v>41</v>
      </c>
      <c r="D31" s="27" t="s">
        <v>40</v>
      </c>
      <c r="E31" s="28" t="s">
        <v>4</v>
      </c>
      <c r="F31" s="29" t="s">
        <v>4</v>
      </c>
    </row>
    <row r="32" spans="1:6" ht="25.5">
      <c r="A32" s="50"/>
      <c r="B32" s="15">
        <f>B27+1</f>
        <v>9</v>
      </c>
      <c r="C32" s="13" t="s">
        <v>88</v>
      </c>
      <c r="D32" s="14" t="s">
        <v>128</v>
      </c>
      <c r="E32" s="13"/>
      <c r="F32" s="16"/>
    </row>
    <row r="33" spans="1:6" ht="24">
      <c r="B33" s="2"/>
      <c r="C33" s="1"/>
      <c r="D33" s="5" t="s">
        <v>122</v>
      </c>
      <c r="E33" s="1" t="s">
        <v>56</v>
      </c>
      <c r="F33" s="9">
        <f>186.7*7.3</f>
        <v>1362.9099999999999</v>
      </c>
    </row>
    <row r="34" spans="1:6" ht="25.5">
      <c r="A34" s="50"/>
      <c r="B34" s="15">
        <f>B32+1</f>
        <v>10</v>
      </c>
      <c r="C34" s="13" t="s">
        <v>28</v>
      </c>
      <c r="D34" s="14" t="s">
        <v>32</v>
      </c>
      <c r="E34" s="13"/>
      <c r="F34" s="16"/>
    </row>
    <row r="35" spans="1:6" ht="24">
      <c r="B35" s="2"/>
      <c r="C35" s="1"/>
      <c r="D35" s="5" t="s">
        <v>121</v>
      </c>
      <c r="E35" s="1" t="s">
        <v>56</v>
      </c>
      <c r="F35" s="9">
        <f>187.1*6.6</f>
        <v>1234.8599999999999</v>
      </c>
    </row>
    <row r="36" spans="1:6" ht="24">
      <c r="B36" s="2"/>
      <c r="C36" s="1"/>
      <c r="D36" s="5" t="s">
        <v>116</v>
      </c>
      <c r="E36" s="1" t="s">
        <v>56</v>
      </c>
      <c r="F36" s="9">
        <f>1.6*12.7*2</f>
        <v>40.64</v>
      </c>
    </row>
    <row r="37" spans="1:6" ht="24">
      <c r="B37" s="2"/>
      <c r="C37" s="70"/>
      <c r="D37" s="5" t="s">
        <v>129</v>
      </c>
      <c r="E37" s="1" t="s">
        <v>56</v>
      </c>
      <c r="F37" s="9">
        <f>(78+80.7+62+66.3)*1+17*4+24</f>
        <v>379</v>
      </c>
    </row>
    <row r="38" spans="1:6">
      <c r="A38" s="50"/>
      <c r="B38" s="15">
        <f>B34+1</f>
        <v>11</v>
      </c>
      <c r="C38" s="13" t="s">
        <v>66</v>
      </c>
      <c r="D38" s="14" t="s">
        <v>42</v>
      </c>
      <c r="E38" s="13"/>
      <c r="F38" s="16"/>
    </row>
    <row r="39" spans="1:6" ht="24.75" thickBot="1">
      <c r="B39" s="10"/>
      <c r="C39" s="11"/>
      <c r="D39" s="8" t="s">
        <v>120</v>
      </c>
      <c r="E39" s="11" t="s">
        <v>56</v>
      </c>
      <c r="F39" s="12">
        <f>185.5*6.2</f>
        <v>1150.1000000000001</v>
      </c>
    </row>
    <row r="40" spans="1:6" s="4" customFormat="1" ht="15.75" thickTop="1">
      <c r="A40" s="50"/>
      <c r="B40" s="65"/>
      <c r="C40" s="66" t="s">
        <v>43</v>
      </c>
      <c r="D40" s="66" t="s">
        <v>44</v>
      </c>
      <c r="E40" s="67" t="s">
        <v>4</v>
      </c>
      <c r="F40" s="69" t="s">
        <v>4</v>
      </c>
    </row>
    <row r="41" spans="1:6">
      <c r="A41" s="50"/>
      <c r="B41" s="15">
        <f>B38+1</f>
        <v>12</v>
      </c>
      <c r="C41" s="13" t="s">
        <v>45</v>
      </c>
      <c r="D41" s="14" t="s">
        <v>35</v>
      </c>
      <c r="E41" s="13"/>
      <c r="F41" s="16"/>
    </row>
    <row r="42" spans="1:6" ht="50.25" thickBot="1">
      <c r="B42" s="18"/>
      <c r="C42" s="19"/>
      <c r="D42" s="20" t="s">
        <v>132</v>
      </c>
      <c r="E42" s="19" t="s">
        <v>56</v>
      </c>
      <c r="F42" s="21">
        <f>187.5*6</f>
        <v>1125</v>
      </c>
    </row>
    <row r="43" spans="1:6" s="4" customFormat="1" ht="15.75" thickTop="1">
      <c r="A43" s="50"/>
      <c r="B43" s="26"/>
      <c r="C43" s="27" t="s">
        <v>47</v>
      </c>
      <c r="D43" s="27" t="s">
        <v>46</v>
      </c>
      <c r="E43" s="28" t="s">
        <v>4</v>
      </c>
      <c r="F43" s="29" t="s">
        <v>4</v>
      </c>
    </row>
    <row r="44" spans="1:6">
      <c r="A44" s="50"/>
      <c r="B44" s="15">
        <f>B41+1</f>
        <v>13</v>
      </c>
      <c r="C44" s="13" t="s">
        <v>27</v>
      </c>
      <c r="D44" s="14" t="s">
        <v>48</v>
      </c>
      <c r="E44" s="13"/>
      <c r="F44" s="16"/>
    </row>
    <row r="45" spans="1:6" ht="60">
      <c r="B45" s="30"/>
      <c r="C45" s="31"/>
      <c r="D45" s="32" t="s">
        <v>115</v>
      </c>
      <c r="E45" s="1" t="s">
        <v>56</v>
      </c>
      <c r="F45" s="33">
        <f>22*(6+5.9)*0.5+29*(5.9+9.8)*0.5+26*(9.8+16.9)*0.5+10*17.5</f>
        <v>880.65</v>
      </c>
    </row>
    <row r="46" spans="1:6" ht="84">
      <c r="B46" s="30"/>
      <c r="C46" s="31"/>
      <c r="D46" s="32" t="s">
        <v>133</v>
      </c>
      <c r="E46" s="1" t="s">
        <v>56</v>
      </c>
      <c r="F46" s="33">
        <f>18*8+30*(7.6+4.4)*0.5+30*(4.4+3.7)*0.5+30*(3.7+3)*0.5+35*3.5+4*3.1</f>
        <v>680.9</v>
      </c>
    </row>
    <row r="47" spans="1:6" ht="36">
      <c r="B47" s="30"/>
      <c r="C47" s="31"/>
      <c r="D47" s="32" t="s">
        <v>127</v>
      </c>
      <c r="E47" s="1" t="s">
        <v>14</v>
      </c>
      <c r="F47" s="33">
        <f>100+85</f>
        <v>185</v>
      </c>
    </row>
    <row r="48" spans="1:6" ht="50.25" thickBot="1">
      <c r="B48" s="43"/>
      <c r="C48" s="44"/>
      <c r="D48" s="45" t="s">
        <v>149</v>
      </c>
      <c r="E48" s="11" t="s">
        <v>14</v>
      </c>
      <c r="F48" s="73">
        <v>11</v>
      </c>
    </row>
    <row r="49" spans="1:6" s="4" customFormat="1" ht="15.75" thickTop="1">
      <c r="A49" s="50"/>
      <c r="B49" s="26"/>
      <c r="C49" s="27" t="s">
        <v>58</v>
      </c>
      <c r="D49" s="27" t="s">
        <v>59</v>
      </c>
      <c r="E49" s="28" t="s">
        <v>4</v>
      </c>
      <c r="F49" s="29" t="s">
        <v>4</v>
      </c>
    </row>
    <row r="50" spans="1:6">
      <c r="A50" s="50"/>
      <c r="B50" s="15">
        <f>B44+1</f>
        <v>14</v>
      </c>
      <c r="C50" s="13" t="s">
        <v>17</v>
      </c>
      <c r="D50" s="14" t="s">
        <v>18</v>
      </c>
      <c r="E50" s="13"/>
      <c r="F50" s="16"/>
    </row>
    <row r="51" spans="1:6" ht="37.5">
      <c r="B51" s="2"/>
      <c r="C51" s="1"/>
      <c r="D51" s="5" t="s">
        <v>135</v>
      </c>
      <c r="E51" s="1" t="s">
        <v>14</v>
      </c>
      <c r="F51" s="9">
        <f>20+20</f>
        <v>40</v>
      </c>
    </row>
    <row r="52" spans="1:6">
      <c r="A52" s="50"/>
      <c r="B52" s="15">
        <f>B50+1</f>
        <v>15</v>
      </c>
      <c r="C52" s="13" t="s">
        <v>31</v>
      </c>
      <c r="D52" s="14" t="s">
        <v>95</v>
      </c>
      <c r="E52" s="13"/>
      <c r="F52" s="16"/>
    </row>
    <row r="53" spans="1:6" ht="24">
      <c r="B53" s="2"/>
      <c r="C53" s="1"/>
      <c r="D53" s="5" t="s">
        <v>93</v>
      </c>
      <c r="E53" s="1" t="s">
        <v>56</v>
      </c>
      <c r="F53" s="9">
        <f>1.6*12.7*2</f>
        <v>40.64</v>
      </c>
    </row>
    <row r="54" spans="1:6">
      <c r="A54" s="50"/>
      <c r="B54" s="15">
        <f>B52+1</f>
        <v>16</v>
      </c>
      <c r="C54" s="13" t="s">
        <v>29</v>
      </c>
      <c r="D54" s="14" t="s">
        <v>30</v>
      </c>
      <c r="E54" s="13"/>
      <c r="F54" s="16"/>
    </row>
    <row r="55" spans="1:6" ht="38.25" thickBot="1">
      <c r="B55" s="2"/>
      <c r="C55" s="1"/>
      <c r="D55" s="5" t="s">
        <v>134</v>
      </c>
      <c r="E55" s="1" t="s">
        <v>14</v>
      </c>
      <c r="F55" s="9">
        <f>4*1.5</f>
        <v>6</v>
      </c>
    </row>
    <row r="56" spans="1:6" ht="15.75" thickTop="1">
      <c r="B56" s="26"/>
      <c r="C56" s="27" t="s">
        <v>124</v>
      </c>
      <c r="D56" s="27" t="s">
        <v>125</v>
      </c>
      <c r="E56" s="28" t="s">
        <v>4</v>
      </c>
      <c r="F56" s="29" t="s">
        <v>4</v>
      </c>
    </row>
    <row r="57" spans="1:6">
      <c r="B57" s="15">
        <f>B54+1</f>
        <v>17</v>
      </c>
      <c r="C57" s="13" t="s">
        <v>123</v>
      </c>
      <c r="D57" s="14" t="s">
        <v>60</v>
      </c>
      <c r="E57" s="13"/>
      <c r="F57" s="16"/>
    </row>
    <row r="58" spans="1:6" ht="15" thickBot="1">
      <c r="B58" s="43"/>
      <c r="C58" s="44"/>
      <c r="D58" s="45" t="s">
        <v>126</v>
      </c>
      <c r="E58" s="44" t="s">
        <v>33</v>
      </c>
      <c r="F58" s="12">
        <v>1</v>
      </c>
    </row>
    <row r="59" spans="1:6" s="4" customFormat="1" ht="15.75" thickTop="1">
      <c r="A59" s="50"/>
      <c r="B59" s="26"/>
      <c r="C59" s="27" t="s">
        <v>5</v>
      </c>
      <c r="D59" s="27" t="s">
        <v>49</v>
      </c>
      <c r="E59" s="28" t="s">
        <v>4</v>
      </c>
      <c r="F59" s="29" t="s">
        <v>4</v>
      </c>
    </row>
    <row r="60" spans="1:6">
      <c r="A60" s="50"/>
      <c r="B60" s="15">
        <f>B57+1</f>
        <v>18</v>
      </c>
      <c r="C60" s="13" t="s">
        <v>80</v>
      </c>
      <c r="D60" s="14" t="s">
        <v>81</v>
      </c>
      <c r="E60" s="13"/>
      <c r="F60" s="16"/>
    </row>
    <row r="61" spans="1:6" ht="24">
      <c r="B61" s="18"/>
      <c r="C61" s="19"/>
      <c r="D61" s="20" t="s">
        <v>102</v>
      </c>
      <c r="E61" s="1" t="s">
        <v>57</v>
      </c>
      <c r="F61" s="21">
        <f>5.2*9.7*2</f>
        <v>100.88</v>
      </c>
    </row>
    <row r="62" spans="1:6">
      <c r="A62" s="50"/>
      <c r="B62" s="15">
        <f>B60+1</f>
        <v>19</v>
      </c>
      <c r="C62" s="13" t="s">
        <v>6</v>
      </c>
      <c r="D62" s="14" t="s">
        <v>82</v>
      </c>
      <c r="E62" s="13"/>
      <c r="F62" s="16"/>
    </row>
    <row r="63" spans="1:6" ht="24.75" thickBot="1">
      <c r="B63" s="2"/>
      <c r="C63" s="1"/>
      <c r="D63" s="5" t="s">
        <v>103</v>
      </c>
      <c r="E63" s="1" t="s">
        <v>57</v>
      </c>
      <c r="F63" s="9">
        <f>5*9.7*2+0.8*9.7*2+10</f>
        <v>122.52</v>
      </c>
    </row>
    <row r="64" spans="1:6" s="4" customFormat="1" ht="15.75" thickTop="1">
      <c r="A64" s="50"/>
      <c r="B64" s="26"/>
      <c r="C64" s="27" t="s">
        <v>7</v>
      </c>
      <c r="D64" s="27" t="s">
        <v>8</v>
      </c>
      <c r="E64" s="28" t="s">
        <v>4</v>
      </c>
      <c r="F64" s="29" t="s">
        <v>4</v>
      </c>
    </row>
    <row r="65" spans="1:6">
      <c r="A65" s="50"/>
      <c r="B65" s="15">
        <f>B62+1</f>
        <v>20</v>
      </c>
      <c r="C65" s="13" t="s">
        <v>50</v>
      </c>
      <c r="D65" s="14" t="s">
        <v>51</v>
      </c>
      <c r="E65" s="13"/>
      <c r="F65" s="16"/>
    </row>
    <row r="66" spans="1:6" ht="192.75" thickBot="1">
      <c r="B66" s="2"/>
      <c r="C66" s="1"/>
      <c r="D66" s="54" t="s">
        <v>136</v>
      </c>
      <c r="E66" s="1" t="s">
        <v>9</v>
      </c>
      <c r="F66" s="9">
        <f>524.8+3158.5+5807.4+236.8+1448.3+ 315.6+98.6+436.8+1562.1+1154.1+378.8</f>
        <v>15121.8</v>
      </c>
    </row>
    <row r="67" spans="1:6" s="4" customFormat="1" ht="15.75" thickTop="1">
      <c r="A67" s="50"/>
      <c r="B67" s="26"/>
      <c r="C67" s="27" t="s">
        <v>10</v>
      </c>
      <c r="D67" s="27" t="s">
        <v>11</v>
      </c>
      <c r="E67" s="28" t="s">
        <v>4</v>
      </c>
      <c r="F67" s="29" t="s">
        <v>4</v>
      </c>
    </row>
    <row r="68" spans="1:6">
      <c r="A68" s="50"/>
      <c r="B68" s="15">
        <f>B65+1</f>
        <v>21</v>
      </c>
      <c r="C68" s="13" t="s">
        <v>52</v>
      </c>
      <c r="D68" s="14" t="s">
        <v>67</v>
      </c>
      <c r="E68" s="13"/>
      <c r="F68" s="16"/>
    </row>
    <row r="69" spans="1:6" ht="37.5">
      <c r="B69" s="2"/>
      <c r="C69" s="1"/>
      <c r="D69" s="5" t="s">
        <v>137</v>
      </c>
      <c r="E69" s="1" t="s">
        <v>57</v>
      </c>
      <c r="F69" s="9">
        <f>40.8+23.7</f>
        <v>64.5</v>
      </c>
    </row>
    <row r="70" spans="1:6" ht="37.5">
      <c r="B70" s="2"/>
      <c r="C70" s="1"/>
      <c r="D70" s="5" t="s">
        <v>138</v>
      </c>
      <c r="E70" s="1" t="s">
        <v>57</v>
      </c>
      <c r="F70" s="9">
        <f>2*10.8</f>
        <v>21.6</v>
      </c>
    </row>
    <row r="71" spans="1:6" ht="24">
      <c r="B71" s="2"/>
      <c r="C71" s="1"/>
      <c r="D71" s="5" t="s">
        <v>144</v>
      </c>
      <c r="E71" s="1" t="s">
        <v>57</v>
      </c>
      <c r="F71" s="9">
        <f>9*4.6*0.05+2*1.8</f>
        <v>5.67</v>
      </c>
    </row>
    <row r="72" spans="1:6">
      <c r="A72" s="50"/>
      <c r="B72" s="15">
        <f>B68+1</f>
        <v>22</v>
      </c>
      <c r="C72" s="13" t="s">
        <v>69</v>
      </c>
      <c r="D72" s="14" t="s">
        <v>68</v>
      </c>
      <c r="E72" s="13"/>
      <c r="F72" s="16"/>
    </row>
    <row r="73" spans="1:6" ht="24.75" thickBot="1">
      <c r="A73" s="50"/>
      <c r="B73" s="2"/>
      <c r="C73" s="1"/>
      <c r="D73" s="5" t="s">
        <v>145</v>
      </c>
      <c r="E73" s="1" t="s">
        <v>57</v>
      </c>
      <c r="F73" s="9">
        <f>10*5*0.1+9*4*0.1*2</f>
        <v>12.2</v>
      </c>
    </row>
    <row r="74" spans="1:6" s="4" customFormat="1" ht="15.75" thickTop="1">
      <c r="A74" s="50"/>
      <c r="B74" s="26"/>
      <c r="C74" s="27" t="s">
        <v>70</v>
      </c>
      <c r="D74" s="27" t="s">
        <v>71</v>
      </c>
      <c r="E74" s="28" t="s">
        <v>4</v>
      </c>
      <c r="F74" s="29" t="s">
        <v>4</v>
      </c>
    </row>
    <row r="75" spans="1:6">
      <c r="A75" s="50"/>
      <c r="B75" s="15">
        <f>B72+1</f>
        <v>23</v>
      </c>
      <c r="C75" s="13" t="s">
        <v>72</v>
      </c>
      <c r="D75" s="14" t="s">
        <v>96</v>
      </c>
      <c r="E75" s="13"/>
      <c r="F75" s="16"/>
    </row>
    <row r="76" spans="1:6" ht="60">
      <c r="B76" s="2"/>
      <c r="C76" s="1"/>
      <c r="D76" s="5" t="s">
        <v>139</v>
      </c>
      <c r="E76" s="1" t="s">
        <v>56</v>
      </c>
      <c r="F76" s="9">
        <f>1*9.7*2+3*9*2+(16+8.5*2+2.4)*2</f>
        <v>144.19999999999999</v>
      </c>
    </row>
    <row r="77" spans="1:6" ht="60">
      <c r="B77" s="2"/>
      <c r="C77" s="1"/>
      <c r="D77" s="5" t="s">
        <v>140</v>
      </c>
      <c r="E77" s="1" t="s">
        <v>56</v>
      </c>
      <c r="F77" s="9">
        <f>4*9.7+(2*2)*2</f>
        <v>46.8</v>
      </c>
    </row>
    <row r="78" spans="1:6">
      <c r="A78" s="50"/>
      <c r="B78" s="15">
        <f>B75+1</f>
        <v>24</v>
      </c>
      <c r="C78" s="13" t="s">
        <v>74</v>
      </c>
      <c r="D78" s="14" t="s">
        <v>97</v>
      </c>
      <c r="E78" s="13"/>
      <c r="F78" s="16"/>
    </row>
    <row r="79" spans="1:6" ht="36.75" thickBot="1">
      <c r="B79" s="2"/>
      <c r="C79" s="1"/>
      <c r="D79" s="5" t="s">
        <v>141</v>
      </c>
      <c r="E79" s="1" t="s">
        <v>73</v>
      </c>
      <c r="F79" s="9">
        <f>(4.6+0.7*2)*9.2+9*4.2*2</f>
        <v>130.80000000000001</v>
      </c>
    </row>
    <row r="80" spans="1:6" s="4" customFormat="1" ht="15.75" thickTop="1">
      <c r="A80" s="50"/>
      <c r="B80" s="26"/>
      <c r="C80" s="27" t="s">
        <v>91</v>
      </c>
      <c r="D80" s="27" t="s">
        <v>90</v>
      </c>
      <c r="E80" s="28" t="s">
        <v>4</v>
      </c>
      <c r="F80" s="29" t="s">
        <v>4</v>
      </c>
    </row>
    <row r="81" spans="1:6">
      <c r="A81" s="50"/>
      <c r="B81" s="15">
        <f>B78+1</f>
        <v>25</v>
      </c>
      <c r="C81" s="13" t="s">
        <v>89</v>
      </c>
      <c r="D81" s="14" t="s">
        <v>83</v>
      </c>
      <c r="E81" s="13"/>
      <c r="F81" s="16"/>
    </row>
    <row r="82" spans="1:6" ht="24">
      <c r="B82" s="2"/>
      <c r="C82" s="1"/>
      <c r="D82" s="5" t="s">
        <v>92</v>
      </c>
      <c r="E82" s="1" t="s">
        <v>14</v>
      </c>
      <c r="F82" s="9">
        <f>14+14+14+8.5</f>
        <v>50.5</v>
      </c>
    </row>
    <row r="83" spans="1:6" ht="24.75" thickBot="1">
      <c r="B83" s="2"/>
      <c r="C83" s="1"/>
      <c r="D83" s="5" t="s">
        <v>84</v>
      </c>
      <c r="E83" s="1" t="s">
        <v>14</v>
      </c>
      <c r="F83" s="9">
        <f>12+12</f>
        <v>24</v>
      </c>
    </row>
    <row r="84" spans="1:6" s="4" customFormat="1" ht="15.75" thickTop="1">
      <c r="A84" s="50"/>
      <c r="B84" s="26"/>
      <c r="C84" s="27" t="s">
        <v>76</v>
      </c>
      <c r="D84" s="27" t="s">
        <v>77</v>
      </c>
      <c r="E84" s="28" t="s">
        <v>4</v>
      </c>
      <c r="F84" s="29" t="s">
        <v>4</v>
      </c>
    </row>
    <row r="85" spans="1:6">
      <c r="A85" s="50"/>
      <c r="B85" s="15">
        <f>B81+1</f>
        <v>26</v>
      </c>
      <c r="C85" s="13" t="s">
        <v>78</v>
      </c>
      <c r="D85" s="14" t="s">
        <v>75</v>
      </c>
      <c r="E85" s="13"/>
      <c r="F85" s="16"/>
    </row>
    <row r="86" spans="1:6" ht="36">
      <c r="B86" s="2"/>
      <c r="C86" s="1"/>
      <c r="D86" s="5" t="s">
        <v>79</v>
      </c>
      <c r="E86" s="1" t="s">
        <v>14</v>
      </c>
      <c r="F86" s="9">
        <v>40</v>
      </c>
    </row>
    <row r="87" spans="1:6" ht="25.5">
      <c r="A87" s="50"/>
      <c r="B87" s="15">
        <f>B85+1</f>
        <v>27</v>
      </c>
      <c r="C87" s="13" t="s">
        <v>85</v>
      </c>
      <c r="D87" s="14" t="s">
        <v>86</v>
      </c>
      <c r="E87" s="13"/>
      <c r="F87" s="16"/>
    </row>
    <row r="88" spans="1:6" ht="36.75" thickBot="1">
      <c r="B88" s="2"/>
      <c r="C88" s="1"/>
      <c r="D88" s="5" t="s">
        <v>142</v>
      </c>
      <c r="E88" s="1" t="s">
        <v>73</v>
      </c>
      <c r="F88" s="9">
        <f>(12*0.6+9*0.3+10)*2+6*1*2</f>
        <v>51.8</v>
      </c>
    </row>
    <row r="89" spans="1:6" s="4" customFormat="1" ht="15.75" thickTop="1">
      <c r="A89" s="50"/>
      <c r="B89" s="26"/>
      <c r="C89" s="27" t="s">
        <v>16</v>
      </c>
      <c r="D89" s="27" t="s">
        <v>15</v>
      </c>
      <c r="E89" s="28" t="s">
        <v>4</v>
      </c>
      <c r="F89" s="29" t="s">
        <v>4</v>
      </c>
    </row>
    <row r="90" spans="1:6">
      <c r="A90" s="50"/>
      <c r="B90" s="15">
        <f>B87+1</f>
        <v>28</v>
      </c>
      <c r="C90" s="13" t="s">
        <v>54</v>
      </c>
      <c r="D90" s="14" t="s">
        <v>53</v>
      </c>
      <c r="E90" s="13"/>
      <c r="F90" s="16"/>
    </row>
    <row r="91" spans="1:6" ht="24">
      <c r="B91" s="30"/>
      <c r="C91" s="31"/>
      <c r="D91" s="32" t="s">
        <v>108</v>
      </c>
      <c r="E91" s="31" t="s">
        <v>9</v>
      </c>
      <c r="F91" s="9">
        <f>20*6*26.3</f>
        <v>3156</v>
      </c>
    </row>
    <row r="92" spans="1:6" ht="24">
      <c r="B92" s="30"/>
      <c r="C92" s="31"/>
      <c r="D92" s="32" t="s">
        <v>109</v>
      </c>
      <c r="E92" s="31" t="s">
        <v>9</v>
      </c>
      <c r="F92" s="9">
        <f>(24+24.5)*24</f>
        <v>1164</v>
      </c>
    </row>
    <row r="93" spans="1:6" ht="26.25" thickBot="1">
      <c r="B93" s="43"/>
      <c r="C93" s="44"/>
      <c r="D93" s="45" t="s">
        <v>143</v>
      </c>
      <c r="E93" s="11" t="s">
        <v>57</v>
      </c>
      <c r="F93" s="12">
        <f>2.5*6+25</f>
        <v>40</v>
      </c>
    </row>
    <row r="94" spans="1:6" ht="15" thickTop="1"/>
  </sheetData>
  <protectedRanges>
    <protectedRange sqref="E22:F22" name="Zakres1_2_2"/>
    <protectedRange sqref="E26:F26" name="Zakres1_2_1_2"/>
  </protectedRanges>
  <mergeCells count="5">
    <mergeCell ref="D3:D4"/>
    <mergeCell ref="E3:F3"/>
    <mergeCell ref="B3:B4"/>
    <mergeCell ref="C3:C4"/>
    <mergeCell ref="B2:F2"/>
  </mergeCells>
  <printOptions horizontalCentered="1"/>
  <pageMargins left="0.78740157480314965" right="0.70866141732283472" top="0.59055118110236227" bottom="0.59055118110236227" header="0" footer="0"/>
  <pageSetup paperSize="9" scale="75" fitToHeight="3" orientation="portrait" r:id="rId1"/>
  <rowBreaks count="2" manualBreakCount="2">
    <brk id="39" min="1" max="5" man="1"/>
    <brk id="73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topLeftCell="A38" zoomScaleNormal="100" zoomScaleSheetLayoutView="100" workbookViewId="0">
      <selection activeCell="D48" sqref="D48"/>
    </sheetView>
  </sheetViews>
  <sheetFormatPr defaultRowHeight="14.25"/>
  <cols>
    <col min="1" max="1" width="5.75" style="34" customWidth="1"/>
    <col min="2" max="2" width="6.375" bestFit="1" customWidth="1"/>
    <col min="3" max="3" width="14.375" bestFit="1" customWidth="1"/>
    <col min="4" max="4" width="49.5" customWidth="1"/>
    <col min="5" max="5" width="6.25" customWidth="1"/>
    <col min="6" max="6" width="8.375" bestFit="1" customWidth="1"/>
  </cols>
  <sheetData>
    <row r="1" spans="1:8" ht="15" thickBot="1"/>
    <row r="2" spans="1:8" ht="64.5" customHeight="1" thickTop="1" thickBot="1">
      <c r="B2" s="80" t="s">
        <v>94</v>
      </c>
      <c r="C2" s="81"/>
      <c r="D2" s="81"/>
      <c r="E2" s="81"/>
      <c r="F2" s="81"/>
      <c r="G2" s="81"/>
      <c r="H2" s="82"/>
    </row>
    <row r="3" spans="1:8" ht="15" customHeight="1" thickTop="1">
      <c r="B3" s="78" t="s">
        <v>0</v>
      </c>
      <c r="C3" s="74" t="s">
        <v>55</v>
      </c>
      <c r="D3" s="74" t="s">
        <v>13</v>
      </c>
      <c r="E3" s="76" t="s">
        <v>1</v>
      </c>
      <c r="F3" s="77"/>
      <c r="G3" s="74" t="s">
        <v>61</v>
      </c>
      <c r="H3" s="83" t="s">
        <v>62</v>
      </c>
    </row>
    <row r="4" spans="1:8" ht="15" thickBot="1">
      <c r="B4" s="79"/>
      <c r="C4" s="75"/>
      <c r="D4" s="75"/>
      <c r="E4" s="35" t="s">
        <v>2</v>
      </c>
      <c r="F4" s="7" t="s">
        <v>3</v>
      </c>
      <c r="G4" s="75"/>
      <c r="H4" s="84"/>
    </row>
    <row r="5" spans="1:8" s="22" customFormat="1" ht="12.75" thickTop="1" thickBot="1">
      <c r="A5" s="49"/>
      <c r="B5" s="23">
        <v>1</v>
      </c>
      <c r="C5" s="24">
        <v>2</v>
      </c>
      <c r="D5" s="24">
        <v>3</v>
      </c>
      <c r="E5" s="24">
        <v>4</v>
      </c>
      <c r="F5" s="25">
        <v>5</v>
      </c>
      <c r="G5" s="24">
        <v>6</v>
      </c>
      <c r="H5" s="25">
        <v>7</v>
      </c>
    </row>
    <row r="6" spans="1:8" s="4" customFormat="1" ht="18.75" customHeight="1" thickTop="1">
      <c r="A6" s="50"/>
      <c r="B6" s="26"/>
      <c r="C6" s="27" t="s">
        <v>119</v>
      </c>
      <c r="D6" s="27" t="s">
        <v>117</v>
      </c>
      <c r="E6" s="28" t="s">
        <v>4</v>
      </c>
      <c r="F6" s="36" t="s">
        <v>4</v>
      </c>
      <c r="G6" s="36" t="s">
        <v>4</v>
      </c>
      <c r="H6" s="29" t="s">
        <v>4</v>
      </c>
    </row>
    <row r="7" spans="1:8" ht="15">
      <c r="A7" s="51"/>
      <c r="B7" s="15">
        <v>1</v>
      </c>
      <c r="C7" s="13" t="s">
        <v>119</v>
      </c>
      <c r="D7" s="14" t="s">
        <v>118</v>
      </c>
      <c r="E7" s="13"/>
      <c r="F7" s="37"/>
      <c r="G7" s="17"/>
      <c r="H7" s="16"/>
    </row>
    <row r="8" spans="1:8" ht="15" thickBot="1">
      <c r="B8" s="2"/>
      <c r="C8" s="1"/>
      <c r="D8" s="5" t="s">
        <v>118</v>
      </c>
      <c r="E8" s="1" t="s">
        <v>33</v>
      </c>
      <c r="F8" s="38">
        <v>1</v>
      </c>
      <c r="G8" s="3"/>
      <c r="H8" s="42"/>
    </row>
    <row r="9" spans="1:8" s="4" customFormat="1" ht="18.75" customHeight="1" thickTop="1">
      <c r="A9" s="50"/>
      <c r="B9" s="26"/>
      <c r="C9" s="27" t="s">
        <v>36</v>
      </c>
      <c r="D9" s="27" t="s">
        <v>34</v>
      </c>
      <c r="E9" s="28" t="s">
        <v>4</v>
      </c>
      <c r="F9" s="36" t="s">
        <v>4</v>
      </c>
      <c r="G9" s="36" t="s">
        <v>4</v>
      </c>
      <c r="H9" s="29" t="s">
        <v>4</v>
      </c>
    </row>
    <row r="10" spans="1:8" ht="15">
      <c r="A10" s="51"/>
      <c r="B10" s="15">
        <f>B7+1</f>
        <v>2</v>
      </c>
      <c r="C10" s="13" t="s">
        <v>22</v>
      </c>
      <c r="D10" s="14" t="s">
        <v>23</v>
      </c>
      <c r="E10" s="13"/>
      <c r="F10" s="37"/>
      <c r="G10" s="17"/>
      <c r="H10" s="16"/>
    </row>
    <row r="11" spans="1:8">
      <c r="B11" s="2"/>
      <c r="C11" s="1"/>
      <c r="D11" s="5" t="s">
        <v>23</v>
      </c>
      <c r="E11" s="1" t="s">
        <v>24</v>
      </c>
      <c r="F11" s="38">
        <v>0.22</v>
      </c>
      <c r="G11" s="3"/>
      <c r="H11" s="42"/>
    </row>
    <row r="12" spans="1:8" ht="15">
      <c r="A12" s="51"/>
      <c r="B12" s="15">
        <f>B10+1</f>
        <v>3</v>
      </c>
      <c r="C12" s="13" t="s">
        <v>114</v>
      </c>
      <c r="D12" s="14" t="s">
        <v>113</v>
      </c>
      <c r="E12" s="13"/>
      <c r="F12" s="37"/>
      <c r="G12" s="17"/>
      <c r="H12" s="16"/>
    </row>
    <row r="13" spans="1:8">
      <c r="B13" s="2"/>
      <c r="C13" s="1"/>
      <c r="D13" s="5" t="s">
        <v>146</v>
      </c>
      <c r="E13" s="1" t="s">
        <v>12</v>
      </c>
      <c r="F13" s="38">
        <v>1</v>
      </c>
      <c r="G13" s="3"/>
      <c r="H13" s="42"/>
    </row>
    <row r="14" spans="1:8">
      <c r="A14" s="50"/>
      <c r="B14" s="15">
        <f>B12+1</f>
        <v>4</v>
      </c>
      <c r="C14" s="13" t="s">
        <v>110</v>
      </c>
      <c r="D14" s="14" t="s">
        <v>111</v>
      </c>
      <c r="E14" s="13"/>
      <c r="F14" s="37"/>
      <c r="G14" s="17"/>
      <c r="H14" s="16"/>
    </row>
    <row r="15" spans="1:8">
      <c r="B15" s="2"/>
      <c r="C15" s="1"/>
      <c r="D15" s="5" t="s">
        <v>112</v>
      </c>
      <c r="E15" s="1" t="s">
        <v>12</v>
      </c>
      <c r="F15" s="38">
        <v>2</v>
      </c>
      <c r="G15" s="3"/>
      <c r="H15" s="42"/>
    </row>
    <row r="16" spans="1:8">
      <c r="A16" s="50"/>
      <c r="B16" s="15">
        <f>B14+1</f>
        <v>5</v>
      </c>
      <c r="C16" s="13" t="s">
        <v>19</v>
      </c>
      <c r="D16" s="14" t="s">
        <v>20</v>
      </c>
      <c r="E16" s="13"/>
      <c r="F16" s="37"/>
      <c r="G16" s="17"/>
      <c r="H16" s="16"/>
    </row>
    <row r="17" spans="1:8" ht="96">
      <c r="B17" s="2"/>
      <c r="C17" s="1"/>
      <c r="D17" s="5" t="s">
        <v>100</v>
      </c>
      <c r="E17" s="1" t="s">
        <v>56</v>
      </c>
      <c r="F17" s="38">
        <f>22*(8.8+9.2)*0.5+29*(9.2+12.5)*0.5+26*(12.5+22.2)*0.5+10*22.2+18*11.2+30*(11.2+8.6)*0.5+30*(8.6+7.3)*0.5+20*(7.3+6.7)*0.5</f>
        <v>2062.85</v>
      </c>
      <c r="G17" s="3"/>
      <c r="H17" s="42"/>
    </row>
    <row r="18" spans="1:8">
      <c r="A18" s="50"/>
      <c r="B18" s="15">
        <f>B16+1</f>
        <v>6</v>
      </c>
      <c r="C18" s="13" t="s">
        <v>25</v>
      </c>
      <c r="D18" s="14" t="s">
        <v>26</v>
      </c>
      <c r="E18" s="13"/>
      <c r="F18" s="37"/>
      <c r="G18" s="17"/>
      <c r="H18" s="16"/>
    </row>
    <row r="19" spans="1:8" ht="24">
      <c r="B19" s="2"/>
      <c r="C19" s="1"/>
      <c r="D19" s="5" t="s">
        <v>99</v>
      </c>
      <c r="E19" s="1" t="s">
        <v>56</v>
      </c>
      <c r="F19" s="38">
        <f>(87+97)*5</f>
        <v>920</v>
      </c>
      <c r="G19" s="3"/>
      <c r="H19" s="42"/>
    </row>
    <row r="20" spans="1:8" ht="24">
      <c r="B20" s="2"/>
      <c r="C20" s="1"/>
      <c r="D20" s="5" t="s">
        <v>98</v>
      </c>
      <c r="E20" s="1" t="s">
        <v>56</v>
      </c>
      <c r="F20" s="38">
        <f>(87+97)*5.4</f>
        <v>993.6</v>
      </c>
      <c r="G20" s="3"/>
      <c r="H20" s="42"/>
    </row>
    <row r="21" spans="1:8" ht="15" thickBot="1">
      <c r="B21" s="43"/>
      <c r="C21" s="44"/>
      <c r="D21" s="64" t="s">
        <v>87</v>
      </c>
      <c r="E21" s="44" t="s">
        <v>12</v>
      </c>
      <c r="F21" s="59">
        <v>6</v>
      </c>
      <c r="G21" s="60"/>
      <c r="H21" s="61"/>
    </row>
    <row r="22" spans="1:8" s="4" customFormat="1" ht="18.75" customHeight="1" thickTop="1">
      <c r="A22" s="50"/>
      <c r="B22" s="26"/>
      <c r="C22" s="27" t="s">
        <v>38</v>
      </c>
      <c r="D22" s="27" t="s">
        <v>37</v>
      </c>
      <c r="E22" s="28" t="s">
        <v>4</v>
      </c>
      <c r="F22" s="36" t="s">
        <v>4</v>
      </c>
      <c r="G22" s="36" t="s">
        <v>4</v>
      </c>
      <c r="H22" s="29" t="s">
        <v>4</v>
      </c>
    </row>
    <row r="23" spans="1:8">
      <c r="A23" s="50"/>
      <c r="B23" s="15">
        <f>B18+1</f>
        <v>7</v>
      </c>
      <c r="C23" s="13" t="s">
        <v>21</v>
      </c>
      <c r="D23" s="14" t="s">
        <v>39</v>
      </c>
      <c r="E23" s="13"/>
      <c r="F23" s="37"/>
      <c r="G23" s="17"/>
      <c r="H23" s="16"/>
    </row>
    <row r="24" spans="1:8" ht="96">
      <c r="B24" s="2"/>
      <c r="C24" s="1"/>
      <c r="D24" s="5" t="s">
        <v>101</v>
      </c>
      <c r="E24" s="1" t="s">
        <v>57</v>
      </c>
      <c r="F24" s="38">
        <f>22*(6+0.3)*0.5+29*(0.3+1.6)*0.5+26*(1.6+2.5)*0.5+10*2.5+18*3.1+30*(3.1+2.8)*0.5+30*(2.8+1.4)*0.5+20*(1.4+1.1)*0.5</f>
        <v>407.45</v>
      </c>
      <c r="G24" s="3"/>
      <c r="H24" s="42"/>
    </row>
    <row r="25" spans="1:8" ht="110.25" thickBot="1">
      <c r="B25" s="30"/>
      <c r="C25" s="31"/>
      <c r="D25" s="32" t="s">
        <v>130</v>
      </c>
      <c r="E25" s="1" t="s">
        <v>57</v>
      </c>
      <c r="F25" s="40">
        <f>22*(0.8*0.9)*0.5+29*(0.9+5.3)*0.5+26*(5.3+11.8)*0.5+10*11.8+18*6.9+30*(6.9+2.5)*0.5+30*(2.5+0.6)*0.5+20*(0.6+0.7)*0.5+191.75</f>
        <v>954.57</v>
      </c>
      <c r="G25" s="56"/>
      <c r="H25" s="57"/>
    </row>
    <row r="26" spans="1:8" s="4" customFormat="1" ht="18.75" customHeight="1" thickTop="1">
      <c r="A26" s="50"/>
      <c r="B26" s="26"/>
      <c r="C26" s="27" t="s">
        <v>104</v>
      </c>
      <c r="D26" s="27" t="s">
        <v>105</v>
      </c>
      <c r="E26" s="28" t="s">
        <v>4</v>
      </c>
      <c r="F26" s="36" t="s">
        <v>4</v>
      </c>
      <c r="G26" s="36" t="s">
        <v>4</v>
      </c>
      <c r="H26" s="29" t="s">
        <v>4</v>
      </c>
    </row>
    <row r="27" spans="1:8">
      <c r="A27" s="50"/>
      <c r="B27" s="15">
        <f>B23+1</f>
        <v>8</v>
      </c>
      <c r="C27" s="13" t="s">
        <v>106</v>
      </c>
      <c r="D27" s="14" t="s">
        <v>107</v>
      </c>
      <c r="E27" s="13"/>
      <c r="F27" s="37"/>
      <c r="G27" s="17"/>
      <c r="H27" s="16"/>
    </row>
    <row r="28" spans="1:8" ht="48">
      <c r="B28" s="2"/>
      <c r="C28" s="1"/>
      <c r="D28" s="5" t="s">
        <v>147</v>
      </c>
      <c r="E28" s="1" t="s">
        <v>14</v>
      </c>
      <c r="F28" s="52">
        <v>14</v>
      </c>
      <c r="G28" s="3"/>
      <c r="H28" s="42"/>
    </row>
    <row r="29" spans="1:8">
      <c r="B29" s="2"/>
      <c r="C29" s="1"/>
      <c r="D29" s="5" t="s">
        <v>131</v>
      </c>
      <c r="E29" s="1" t="s">
        <v>12</v>
      </c>
      <c r="F29" s="52">
        <v>1</v>
      </c>
      <c r="G29" s="3"/>
      <c r="H29" s="42"/>
    </row>
    <row r="30" spans="1:8" ht="48.75" thickBot="1">
      <c r="B30" s="43"/>
      <c r="C30" s="44"/>
      <c r="D30" s="45" t="s">
        <v>148</v>
      </c>
      <c r="E30" s="44" t="s">
        <v>14</v>
      </c>
      <c r="F30" s="59">
        <v>18.5</v>
      </c>
      <c r="G30" s="60"/>
      <c r="H30" s="61"/>
    </row>
    <row r="31" spans="1:8" s="4" customFormat="1" ht="18.75" customHeight="1" thickTop="1">
      <c r="A31" s="50"/>
      <c r="B31" s="26"/>
      <c r="C31" s="27" t="s">
        <v>41</v>
      </c>
      <c r="D31" s="27" t="s">
        <v>40</v>
      </c>
      <c r="E31" s="28" t="s">
        <v>4</v>
      </c>
      <c r="F31" s="36" t="s">
        <v>4</v>
      </c>
      <c r="G31" s="36" t="s">
        <v>4</v>
      </c>
      <c r="H31" s="29" t="s">
        <v>4</v>
      </c>
    </row>
    <row r="32" spans="1:8" ht="25.5">
      <c r="A32" s="50"/>
      <c r="B32" s="15">
        <f>B27+1</f>
        <v>9</v>
      </c>
      <c r="C32" s="13" t="s">
        <v>88</v>
      </c>
      <c r="D32" s="14" t="s">
        <v>128</v>
      </c>
      <c r="E32" s="13"/>
      <c r="F32" s="17"/>
      <c r="G32" s="17"/>
      <c r="H32" s="16"/>
    </row>
    <row r="33" spans="1:8" ht="24" customHeight="1">
      <c r="B33" s="2"/>
      <c r="C33" s="1"/>
      <c r="D33" s="5" t="s">
        <v>122</v>
      </c>
      <c r="E33" s="1" t="s">
        <v>56</v>
      </c>
      <c r="F33" s="52">
        <f>186.7*7.3</f>
        <v>1362.9099999999999</v>
      </c>
      <c r="G33" s="3"/>
      <c r="H33" s="42"/>
    </row>
    <row r="34" spans="1:8" ht="25.5">
      <c r="A34" s="50"/>
      <c r="B34" s="15">
        <f>B32+1</f>
        <v>10</v>
      </c>
      <c r="C34" s="13" t="s">
        <v>28</v>
      </c>
      <c r="D34" s="14" t="s">
        <v>32</v>
      </c>
      <c r="E34" s="13"/>
      <c r="F34" s="17"/>
      <c r="G34" s="17"/>
      <c r="H34" s="16"/>
    </row>
    <row r="35" spans="1:8" ht="24" customHeight="1">
      <c r="B35" s="2"/>
      <c r="C35" s="1"/>
      <c r="D35" s="5" t="s">
        <v>121</v>
      </c>
      <c r="E35" s="1" t="s">
        <v>56</v>
      </c>
      <c r="F35" s="52">
        <f>187.1*6.6</f>
        <v>1234.8599999999999</v>
      </c>
      <c r="G35" s="3"/>
      <c r="H35" s="42"/>
    </row>
    <row r="36" spans="1:8" ht="24" customHeight="1">
      <c r="B36" s="2"/>
      <c r="C36" s="1"/>
      <c r="D36" s="5" t="s">
        <v>116</v>
      </c>
      <c r="E36" s="1" t="s">
        <v>56</v>
      </c>
      <c r="F36" s="52">
        <f>1.6*12.7*2</f>
        <v>40.64</v>
      </c>
      <c r="G36" s="3"/>
      <c r="H36" s="42"/>
    </row>
    <row r="37" spans="1:8" ht="24">
      <c r="B37" s="2"/>
      <c r="C37" s="70"/>
      <c r="D37" s="5" t="s">
        <v>129</v>
      </c>
      <c r="E37" s="1" t="s">
        <v>56</v>
      </c>
      <c r="F37" s="52">
        <f>(78+80.7+62+66.3)*1+17*4+24</f>
        <v>379</v>
      </c>
      <c r="G37" s="3"/>
      <c r="H37" s="42"/>
    </row>
    <row r="38" spans="1:8">
      <c r="A38" s="50"/>
      <c r="B38" s="15">
        <f>B34+1</f>
        <v>11</v>
      </c>
      <c r="C38" s="13" t="s">
        <v>66</v>
      </c>
      <c r="D38" s="14" t="s">
        <v>42</v>
      </c>
      <c r="E38" s="13"/>
      <c r="F38" s="17"/>
      <c r="G38" s="17"/>
      <c r="H38" s="16"/>
    </row>
    <row r="39" spans="1:8" ht="24.75" thickBot="1">
      <c r="B39" s="10"/>
      <c r="C39" s="11"/>
      <c r="D39" s="8" t="s">
        <v>120</v>
      </c>
      <c r="E39" s="11" t="s">
        <v>56</v>
      </c>
      <c r="F39" s="58">
        <f>185.5*6.2</f>
        <v>1150.1000000000001</v>
      </c>
      <c r="G39" s="46"/>
      <c r="H39" s="47"/>
    </row>
    <row r="40" spans="1:8" s="4" customFormat="1" ht="18.75" customHeight="1" thickTop="1">
      <c r="A40" s="50"/>
      <c r="B40" s="65"/>
      <c r="C40" s="66" t="s">
        <v>43</v>
      </c>
      <c r="D40" s="66" t="s">
        <v>44</v>
      </c>
      <c r="E40" s="67" t="s">
        <v>4</v>
      </c>
      <c r="F40" s="68" t="s">
        <v>4</v>
      </c>
      <c r="G40" s="68" t="s">
        <v>4</v>
      </c>
      <c r="H40" s="69" t="s">
        <v>4</v>
      </c>
    </row>
    <row r="41" spans="1:8">
      <c r="A41" s="50"/>
      <c r="B41" s="15">
        <f>B38+1</f>
        <v>12</v>
      </c>
      <c r="C41" s="13" t="s">
        <v>45</v>
      </c>
      <c r="D41" s="14" t="s">
        <v>35</v>
      </c>
      <c r="E41" s="13"/>
      <c r="F41" s="37"/>
      <c r="G41" s="37"/>
      <c r="H41" s="16"/>
    </row>
    <row r="42" spans="1:8" ht="50.25" thickBot="1">
      <c r="B42" s="10"/>
      <c r="C42" s="11"/>
      <c r="D42" s="8" t="s">
        <v>132</v>
      </c>
      <c r="E42" s="11" t="s">
        <v>56</v>
      </c>
      <c r="F42" s="41">
        <f>187.5*6</f>
        <v>1125</v>
      </c>
      <c r="G42" s="46"/>
      <c r="H42" s="47"/>
    </row>
    <row r="43" spans="1:8" s="4" customFormat="1" ht="18.75" customHeight="1" thickTop="1">
      <c r="A43" s="50"/>
      <c r="B43" s="26"/>
      <c r="C43" s="27" t="s">
        <v>47</v>
      </c>
      <c r="D43" s="27" t="s">
        <v>46</v>
      </c>
      <c r="E43" s="28" t="s">
        <v>4</v>
      </c>
      <c r="F43" s="36" t="s">
        <v>4</v>
      </c>
      <c r="G43" s="36" t="s">
        <v>4</v>
      </c>
      <c r="H43" s="29" t="s">
        <v>4</v>
      </c>
    </row>
    <row r="44" spans="1:8">
      <c r="A44" s="50"/>
      <c r="B44" s="15">
        <f>B41+1</f>
        <v>13</v>
      </c>
      <c r="C44" s="13" t="s">
        <v>27</v>
      </c>
      <c r="D44" s="14" t="s">
        <v>48</v>
      </c>
      <c r="E44" s="13"/>
      <c r="F44" s="37"/>
      <c r="G44" s="37"/>
      <c r="H44" s="16"/>
    </row>
    <row r="45" spans="1:8" ht="60">
      <c r="B45" s="30"/>
      <c r="C45" s="31"/>
      <c r="D45" s="32" t="s">
        <v>115</v>
      </c>
      <c r="E45" s="1" t="s">
        <v>56</v>
      </c>
      <c r="F45" s="40">
        <f>22*(6+5.9)*0.5+29*(5.9+9.8)*0.5+26*(9.8+16.9)*0.5+10*17.5</f>
        <v>880.65</v>
      </c>
      <c r="G45" s="3"/>
      <c r="H45" s="42"/>
    </row>
    <row r="46" spans="1:8" ht="84">
      <c r="B46" s="30"/>
      <c r="C46" s="31"/>
      <c r="D46" s="32" t="s">
        <v>133</v>
      </c>
      <c r="E46" s="1" t="s">
        <v>56</v>
      </c>
      <c r="F46" s="40">
        <f>18*8+30*(7.6+4.4)*0.5+30*(4.4+3.7)*0.5+30*(3.7+3)*0.5+35*3.5+4*3.1</f>
        <v>680.9</v>
      </c>
      <c r="G46" s="53"/>
      <c r="H46" s="42"/>
    </row>
    <row r="47" spans="1:8" ht="36">
      <c r="B47" s="30"/>
      <c r="C47" s="31"/>
      <c r="D47" s="32" t="s">
        <v>127</v>
      </c>
      <c r="E47" s="1" t="s">
        <v>14</v>
      </c>
      <c r="F47" s="40">
        <f>100+85</f>
        <v>185</v>
      </c>
      <c r="G47" s="53"/>
      <c r="H47" s="42"/>
    </row>
    <row r="48" spans="1:8" ht="50.25" thickBot="1">
      <c r="B48" s="43"/>
      <c r="C48" s="44"/>
      <c r="D48" s="45" t="s">
        <v>149</v>
      </c>
      <c r="E48" s="11" t="s">
        <v>14</v>
      </c>
      <c r="F48" s="59">
        <v>11</v>
      </c>
      <c r="G48" s="72"/>
      <c r="H48" s="47"/>
    </row>
    <row r="49" spans="1:8" s="4" customFormat="1" ht="18.75" customHeight="1" thickTop="1">
      <c r="A49" s="50"/>
      <c r="B49" s="26"/>
      <c r="C49" s="27" t="s">
        <v>58</v>
      </c>
      <c r="D49" s="27" t="s">
        <v>59</v>
      </c>
      <c r="E49" s="28" t="s">
        <v>4</v>
      </c>
      <c r="F49" s="28" t="s">
        <v>4</v>
      </c>
      <c r="G49" s="28" t="s">
        <v>4</v>
      </c>
      <c r="H49" s="29" t="s">
        <v>4</v>
      </c>
    </row>
    <row r="50" spans="1:8">
      <c r="A50" s="50"/>
      <c r="B50" s="15">
        <f>B44+1</f>
        <v>14</v>
      </c>
      <c r="C50" s="13" t="s">
        <v>17</v>
      </c>
      <c r="D50" s="14" t="s">
        <v>18</v>
      </c>
      <c r="E50" s="13"/>
      <c r="F50" s="17"/>
      <c r="G50" s="17"/>
      <c r="H50" s="16"/>
    </row>
    <row r="51" spans="1:8" ht="37.5">
      <c r="B51" s="2"/>
      <c r="C51" s="1"/>
      <c r="D51" s="5" t="s">
        <v>135</v>
      </c>
      <c r="E51" s="1" t="s">
        <v>14</v>
      </c>
      <c r="F51" s="52">
        <f>20+20</f>
        <v>40</v>
      </c>
      <c r="G51" s="3"/>
      <c r="H51" s="42"/>
    </row>
    <row r="52" spans="1:8">
      <c r="A52" s="50"/>
      <c r="B52" s="15">
        <f>B50+1</f>
        <v>15</v>
      </c>
      <c r="C52" s="13" t="s">
        <v>31</v>
      </c>
      <c r="D52" s="14" t="s">
        <v>95</v>
      </c>
      <c r="E52" s="13"/>
      <c r="F52" s="17"/>
      <c r="G52" s="17"/>
      <c r="H52" s="16"/>
    </row>
    <row r="53" spans="1:8" ht="24">
      <c r="B53" s="2"/>
      <c r="C53" s="1"/>
      <c r="D53" s="5" t="s">
        <v>93</v>
      </c>
      <c r="E53" s="1" t="s">
        <v>56</v>
      </c>
      <c r="F53" s="52">
        <f>1.6*12.7*2</f>
        <v>40.64</v>
      </c>
      <c r="G53" s="3"/>
      <c r="H53" s="42"/>
    </row>
    <row r="54" spans="1:8">
      <c r="A54" s="50"/>
      <c r="B54" s="15">
        <f>B52+1</f>
        <v>16</v>
      </c>
      <c r="C54" s="13" t="s">
        <v>29</v>
      </c>
      <c r="D54" s="14" t="s">
        <v>30</v>
      </c>
      <c r="E54" s="13"/>
      <c r="F54" s="17"/>
      <c r="G54" s="17"/>
      <c r="H54" s="16"/>
    </row>
    <row r="55" spans="1:8" ht="38.25" thickBot="1">
      <c r="B55" s="2"/>
      <c r="C55" s="1"/>
      <c r="D55" s="5" t="s">
        <v>134</v>
      </c>
      <c r="E55" s="1" t="s">
        <v>14</v>
      </c>
      <c r="F55" s="52">
        <f>4*1.5</f>
        <v>6</v>
      </c>
      <c r="G55" s="3"/>
      <c r="H55" s="42"/>
    </row>
    <row r="56" spans="1:8" ht="15.75" thickTop="1">
      <c r="B56" s="26"/>
      <c r="C56" s="27" t="s">
        <v>124</v>
      </c>
      <c r="D56" s="27" t="s">
        <v>125</v>
      </c>
      <c r="E56" s="28" t="s">
        <v>4</v>
      </c>
      <c r="F56" s="36" t="s">
        <v>4</v>
      </c>
      <c r="G56" s="36" t="s">
        <v>4</v>
      </c>
      <c r="H56" s="29" t="s">
        <v>4</v>
      </c>
    </row>
    <row r="57" spans="1:8">
      <c r="B57" s="15">
        <f>B54+1</f>
        <v>17</v>
      </c>
      <c r="C57" s="13" t="s">
        <v>123</v>
      </c>
      <c r="D57" s="14" t="s">
        <v>60</v>
      </c>
      <c r="E57" s="13"/>
      <c r="F57" s="37"/>
      <c r="G57" s="37"/>
      <c r="H57" s="16"/>
    </row>
    <row r="58" spans="1:8" ht="15" thickBot="1">
      <c r="B58" s="43"/>
      <c r="C58" s="44"/>
      <c r="D58" s="45" t="s">
        <v>126</v>
      </c>
      <c r="E58" s="44" t="s">
        <v>33</v>
      </c>
      <c r="F58" s="41">
        <v>1</v>
      </c>
      <c r="G58" s="46"/>
      <c r="H58" s="47"/>
    </row>
    <row r="59" spans="1:8" s="4" customFormat="1" ht="18.75" customHeight="1" thickTop="1">
      <c r="A59" s="50"/>
      <c r="B59" s="26"/>
      <c r="C59" s="27" t="s">
        <v>5</v>
      </c>
      <c r="D59" s="27" t="s">
        <v>49</v>
      </c>
      <c r="E59" s="28" t="s">
        <v>4</v>
      </c>
      <c r="F59" s="36" t="s">
        <v>4</v>
      </c>
      <c r="G59" s="36" t="s">
        <v>4</v>
      </c>
      <c r="H59" s="29" t="s">
        <v>4</v>
      </c>
    </row>
    <row r="60" spans="1:8">
      <c r="A60" s="50"/>
      <c r="B60" s="15">
        <f>B57+1</f>
        <v>18</v>
      </c>
      <c r="C60" s="13" t="s">
        <v>80</v>
      </c>
      <c r="D60" s="14" t="s">
        <v>81</v>
      </c>
      <c r="E60" s="13"/>
      <c r="F60" s="37"/>
      <c r="G60" s="37"/>
      <c r="H60" s="16"/>
    </row>
    <row r="61" spans="1:8" ht="24">
      <c r="B61" s="18"/>
      <c r="C61" s="19"/>
      <c r="D61" s="20" t="s">
        <v>102</v>
      </c>
      <c r="E61" s="1" t="s">
        <v>57</v>
      </c>
      <c r="F61" s="39">
        <f>5.2*9.7*2</f>
        <v>100.88</v>
      </c>
      <c r="G61" s="3"/>
      <c r="H61" s="42"/>
    </row>
    <row r="62" spans="1:8">
      <c r="A62" s="50"/>
      <c r="B62" s="15">
        <f>B60+1</f>
        <v>19</v>
      </c>
      <c r="C62" s="13" t="s">
        <v>6</v>
      </c>
      <c r="D62" s="14" t="s">
        <v>82</v>
      </c>
      <c r="E62" s="13"/>
      <c r="F62" s="37"/>
      <c r="G62" s="37"/>
      <c r="H62" s="16"/>
    </row>
    <row r="63" spans="1:8" ht="24.75" thickBot="1">
      <c r="B63" s="2"/>
      <c r="C63" s="1"/>
      <c r="D63" s="5" t="s">
        <v>103</v>
      </c>
      <c r="E63" s="1" t="s">
        <v>57</v>
      </c>
      <c r="F63" s="52">
        <f>5*9.7*2+0.8*9.7*2+10</f>
        <v>122.52</v>
      </c>
      <c r="G63" s="3"/>
      <c r="H63" s="42"/>
    </row>
    <row r="64" spans="1:8" s="4" customFormat="1" ht="18.75" customHeight="1" thickTop="1">
      <c r="A64" s="50"/>
      <c r="B64" s="26"/>
      <c r="C64" s="27" t="s">
        <v>7</v>
      </c>
      <c r="D64" s="27" t="s">
        <v>8</v>
      </c>
      <c r="E64" s="28" t="s">
        <v>4</v>
      </c>
      <c r="F64" s="36" t="s">
        <v>4</v>
      </c>
      <c r="G64" s="36" t="s">
        <v>4</v>
      </c>
      <c r="H64" s="29" t="s">
        <v>4</v>
      </c>
    </row>
    <row r="65" spans="1:8">
      <c r="A65" s="50"/>
      <c r="B65" s="15">
        <f>B62+1</f>
        <v>20</v>
      </c>
      <c r="C65" s="13" t="s">
        <v>50</v>
      </c>
      <c r="D65" s="14" t="s">
        <v>51</v>
      </c>
      <c r="E65" s="13"/>
      <c r="F65" s="37"/>
      <c r="G65" s="37"/>
      <c r="H65" s="16"/>
    </row>
    <row r="66" spans="1:8" ht="192.75" thickBot="1">
      <c r="B66" s="2"/>
      <c r="C66" s="1"/>
      <c r="D66" s="54" t="s">
        <v>136</v>
      </c>
      <c r="E66" s="1" t="s">
        <v>9</v>
      </c>
      <c r="F66" s="52">
        <f>524.8+3158.5+5807.4+236.8+1448.3+ 315.6+98.6+436.8+1562.1+1154.1+378.8</f>
        <v>15121.8</v>
      </c>
      <c r="G66" s="55"/>
      <c r="H66" s="62"/>
    </row>
    <row r="67" spans="1:8" s="4" customFormat="1" ht="18.75" customHeight="1" thickTop="1">
      <c r="A67" s="50"/>
      <c r="B67" s="26"/>
      <c r="C67" s="27" t="s">
        <v>10</v>
      </c>
      <c r="D67" s="27" t="s">
        <v>11</v>
      </c>
      <c r="E67" s="28" t="s">
        <v>4</v>
      </c>
      <c r="F67" s="36" t="s">
        <v>4</v>
      </c>
      <c r="G67" s="36" t="s">
        <v>4</v>
      </c>
      <c r="H67" s="29" t="s">
        <v>4</v>
      </c>
    </row>
    <row r="68" spans="1:8">
      <c r="A68" s="50"/>
      <c r="B68" s="15">
        <f>B65+1</f>
        <v>21</v>
      </c>
      <c r="C68" s="13" t="s">
        <v>52</v>
      </c>
      <c r="D68" s="14" t="s">
        <v>67</v>
      </c>
      <c r="E68" s="13"/>
      <c r="F68" s="37"/>
      <c r="G68" s="37"/>
      <c r="H68" s="16"/>
    </row>
    <row r="69" spans="1:8" ht="37.5">
      <c r="B69" s="2"/>
      <c r="C69" s="1"/>
      <c r="D69" s="5" t="s">
        <v>137</v>
      </c>
      <c r="E69" s="1" t="s">
        <v>57</v>
      </c>
      <c r="F69" s="38">
        <f>40.8+23.7</f>
        <v>64.5</v>
      </c>
      <c r="G69" s="3"/>
      <c r="H69" s="42"/>
    </row>
    <row r="70" spans="1:8" ht="37.5">
      <c r="B70" s="2"/>
      <c r="C70" s="1"/>
      <c r="D70" s="5" t="s">
        <v>138</v>
      </c>
      <c r="E70" s="1" t="s">
        <v>57</v>
      </c>
      <c r="F70" s="52">
        <f>2*10.8</f>
        <v>21.6</v>
      </c>
      <c r="G70" s="3"/>
      <c r="H70" s="42"/>
    </row>
    <row r="71" spans="1:8" ht="24">
      <c r="B71" s="2"/>
      <c r="C71" s="1"/>
      <c r="D71" s="5" t="s">
        <v>144</v>
      </c>
      <c r="E71" s="1" t="s">
        <v>57</v>
      </c>
      <c r="F71" s="38">
        <f>9*4.6*0.05+2*1.8</f>
        <v>5.67</v>
      </c>
      <c r="G71" s="53"/>
      <c r="H71" s="42"/>
    </row>
    <row r="72" spans="1:8">
      <c r="A72" s="50"/>
      <c r="B72" s="15">
        <f>B68+1</f>
        <v>22</v>
      </c>
      <c r="C72" s="13" t="s">
        <v>69</v>
      </c>
      <c r="D72" s="14" t="s">
        <v>68</v>
      </c>
      <c r="E72" s="13"/>
      <c r="F72" s="37"/>
      <c r="G72" s="37"/>
      <c r="H72" s="16"/>
    </row>
    <row r="73" spans="1:8" ht="24.75" thickBot="1">
      <c r="A73" s="50"/>
      <c r="B73" s="10"/>
      <c r="C73" s="11"/>
      <c r="D73" s="8" t="s">
        <v>145</v>
      </c>
      <c r="E73" s="11" t="s">
        <v>57</v>
      </c>
      <c r="F73" s="58">
        <f>10*5*0.1+9*4*0.1*2</f>
        <v>12.2</v>
      </c>
      <c r="G73" s="46"/>
      <c r="H73" s="47"/>
    </row>
    <row r="74" spans="1:8" s="4" customFormat="1" ht="18.75" customHeight="1" thickTop="1">
      <c r="A74" s="50"/>
      <c r="B74" s="26"/>
      <c r="C74" s="27" t="s">
        <v>70</v>
      </c>
      <c r="D74" s="27" t="s">
        <v>71</v>
      </c>
      <c r="E74" s="28" t="s">
        <v>4</v>
      </c>
      <c r="F74" s="36" t="s">
        <v>4</v>
      </c>
      <c r="G74" s="36" t="s">
        <v>4</v>
      </c>
      <c r="H74" s="29" t="s">
        <v>4</v>
      </c>
    </row>
    <row r="75" spans="1:8">
      <c r="A75" s="50"/>
      <c r="B75" s="15">
        <f>B72+1</f>
        <v>23</v>
      </c>
      <c r="C75" s="13" t="s">
        <v>72</v>
      </c>
      <c r="D75" s="14" t="s">
        <v>96</v>
      </c>
      <c r="E75" s="13"/>
      <c r="F75" s="37"/>
      <c r="G75" s="37"/>
      <c r="H75" s="16"/>
    </row>
    <row r="76" spans="1:8" ht="60">
      <c r="B76" s="2"/>
      <c r="C76" s="1"/>
      <c r="D76" s="5" t="s">
        <v>139</v>
      </c>
      <c r="E76" s="1" t="s">
        <v>56</v>
      </c>
      <c r="F76" s="52">
        <f>1*9.7*2+3*9*2+(16+8.5*2+2.4)*2</f>
        <v>144.19999999999999</v>
      </c>
      <c r="G76" s="3"/>
      <c r="H76" s="42"/>
    </row>
    <row r="77" spans="1:8" ht="60">
      <c r="B77" s="2"/>
      <c r="C77" s="1"/>
      <c r="D77" s="5" t="s">
        <v>140</v>
      </c>
      <c r="E77" s="1" t="s">
        <v>56</v>
      </c>
      <c r="F77" s="52">
        <f>4*9.7+(2*2)*2</f>
        <v>46.8</v>
      </c>
      <c r="G77" s="3"/>
      <c r="H77" s="42"/>
    </row>
    <row r="78" spans="1:8">
      <c r="A78" s="50"/>
      <c r="B78" s="15">
        <f>B75+1</f>
        <v>24</v>
      </c>
      <c r="C78" s="13" t="s">
        <v>74</v>
      </c>
      <c r="D78" s="14" t="s">
        <v>97</v>
      </c>
      <c r="E78" s="13"/>
      <c r="F78" s="37"/>
      <c r="G78" s="37"/>
      <c r="H78" s="16"/>
    </row>
    <row r="79" spans="1:8" ht="24.75" customHeight="1" thickBot="1">
      <c r="B79" s="2"/>
      <c r="C79" s="1"/>
      <c r="D79" s="5" t="s">
        <v>141</v>
      </c>
      <c r="E79" s="1" t="s">
        <v>73</v>
      </c>
      <c r="F79" s="52">
        <f>(4.6+0.7*2)*9.2+9*4.2*2</f>
        <v>130.80000000000001</v>
      </c>
      <c r="G79" s="3"/>
      <c r="H79" s="42"/>
    </row>
    <row r="80" spans="1:8" s="4" customFormat="1" ht="18.75" customHeight="1" thickTop="1">
      <c r="A80" s="50"/>
      <c r="B80" s="26"/>
      <c r="C80" s="27" t="s">
        <v>91</v>
      </c>
      <c r="D80" s="27" t="s">
        <v>90</v>
      </c>
      <c r="E80" s="28" t="s">
        <v>4</v>
      </c>
      <c r="F80" s="28" t="s">
        <v>4</v>
      </c>
      <c r="G80" s="28" t="s">
        <v>4</v>
      </c>
      <c r="H80" s="29" t="s">
        <v>4</v>
      </c>
    </row>
    <row r="81" spans="1:8">
      <c r="A81" s="50"/>
      <c r="B81" s="15">
        <f>B78+1</f>
        <v>25</v>
      </c>
      <c r="C81" s="13" t="s">
        <v>89</v>
      </c>
      <c r="D81" s="14" t="s">
        <v>83</v>
      </c>
      <c r="E81" s="13"/>
      <c r="F81" s="37"/>
      <c r="G81" s="37"/>
      <c r="H81" s="16"/>
    </row>
    <row r="82" spans="1:8" ht="24">
      <c r="B82" s="2"/>
      <c r="C82" s="1"/>
      <c r="D82" s="5" t="s">
        <v>92</v>
      </c>
      <c r="E82" s="1" t="s">
        <v>14</v>
      </c>
      <c r="F82" s="52">
        <f>14+14+14+8.5</f>
        <v>50.5</v>
      </c>
      <c r="G82" s="3"/>
      <c r="H82" s="42"/>
    </row>
    <row r="83" spans="1:8" ht="24.75" thickBot="1">
      <c r="B83" s="2"/>
      <c r="C83" s="1"/>
      <c r="D83" s="5" t="s">
        <v>84</v>
      </c>
      <c r="E83" s="1" t="s">
        <v>14</v>
      </c>
      <c r="F83" s="52">
        <f>12+12</f>
        <v>24</v>
      </c>
      <c r="G83" s="3"/>
      <c r="H83" s="42"/>
    </row>
    <row r="84" spans="1:8" s="4" customFormat="1" ht="18.75" customHeight="1" thickTop="1">
      <c r="A84" s="50"/>
      <c r="B84" s="26"/>
      <c r="C84" s="27" t="s">
        <v>76</v>
      </c>
      <c r="D84" s="27" t="s">
        <v>77</v>
      </c>
      <c r="E84" s="28" t="s">
        <v>4</v>
      </c>
      <c r="F84" s="28" t="s">
        <v>4</v>
      </c>
      <c r="G84" s="28" t="s">
        <v>4</v>
      </c>
      <c r="H84" s="29" t="s">
        <v>4</v>
      </c>
    </row>
    <row r="85" spans="1:8">
      <c r="A85" s="50"/>
      <c r="B85" s="15">
        <f>B81+1</f>
        <v>26</v>
      </c>
      <c r="C85" s="13" t="s">
        <v>78</v>
      </c>
      <c r="D85" s="14" t="s">
        <v>75</v>
      </c>
      <c r="E85" s="13"/>
      <c r="F85" s="17"/>
      <c r="G85" s="17"/>
      <c r="H85" s="16"/>
    </row>
    <row r="86" spans="1:8" ht="36">
      <c r="B86" s="2"/>
      <c r="C86" s="1"/>
      <c r="D86" s="5" t="s">
        <v>79</v>
      </c>
      <c r="E86" s="1" t="s">
        <v>14</v>
      </c>
      <c r="F86" s="52">
        <v>40</v>
      </c>
      <c r="G86" s="3"/>
      <c r="H86" s="42"/>
    </row>
    <row r="87" spans="1:8" ht="25.5">
      <c r="A87" s="50"/>
      <c r="B87" s="15">
        <f>B85+1</f>
        <v>27</v>
      </c>
      <c r="C87" s="13" t="s">
        <v>85</v>
      </c>
      <c r="D87" s="14" t="s">
        <v>86</v>
      </c>
      <c r="E87" s="13"/>
      <c r="F87" s="17"/>
      <c r="G87" s="17"/>
      <c r="H87" s="16"/>
    </row>
    <row r="88" spans="1:8" ht="36.75" thickBot="1">
      <c r="B88" s="2"/>
      <c r="C88" s="1"/>
      <c r="D88" s="5" t="s">
        <v>142</v>
      </c>
      <c r="E88" s="1" t="s">
        <v>73</v>
      </c>
      <c r="F88" s="52">
        <f>(12*0.6+9*0.3+10)*2+6*1*2</f>
        <v>51.8</v>
      </c>
      <c r="G88" s="3"/>
      <c r="H88" s="42"/>
    </row>
    <row r="89" spans="1:8" s="4" customFormat="1" ht="18.75" customHeight="1" thickTop="1">
      <c r="A89" s="50"/>
      <c r="B89" s="26"/>
      <c r="C89" s="27" t="s">
        <v>16</v>
      </c>
      <c r="D89" s="27" t="s">
        <v>15</v>
      </c>
      <c r="E89" s="28" t="s">
        <v>4</v>
      </c>
      <c r="F89" s="36" t="s">
        <v>4</v>
      </c>
      <c r="G89" s="36" t="s">
        <v>4</v>
      </c>
      <c r="H89" s="29" t="s">
        <v>4</v>
      </c>
    </row>
    <row r="90" spans="1:8">
      <c r="A90" s="50"/>
      <c r="B90" s="15">
        <f>B87+1</f>
        <v>28</v>
      </c>
      <c r="C90" s="13" t="s">
        <v>54</v>
      </c>
      <c r="D90" s="14" t="s">
        <v>53</v>
      </c>
      <c r="E90" s="13"/>
      <c r="F90" s="37"/>
      <c r="G90" s="37"/>
      <c r="H90" s="16"/>
    </row>
    <row r="91" spans="1:8" ht="24">
      <c r="B91" s="30"/>
      <c r="C91" s="31"/>
      <c r="D91" s="32" t="s">
        <v>108</v>
      </c>
      <c r="E91" s="31" t="s">
        <v>9</v>
      </c>
      <c r="F91" s="38">
        <f>20*6*26.3</f>
        <v>3156</v>
      </c>
      <c r="G91" s="3"/>
      <c r="H91" s="42"/>
    </row>
    <row r="92" spans="1:8" ht="24">
      <c r="B92" s="30"/>
      <c r="C92" s="31"/>
      <c r="D92" s="32" t="s">
        <v>109</v>
      </c>
      <c r="E92" s="31" t="s">
        <v>9</v>
      </c>
      <c r="F92" s="38">
        <f>(24+24.5)*24</f>
        <v>1164</v>
      </c>
      <c r="G92" s="3"/>
      <c r="H92" s="42"/>
    </row>
    <row r="93" spans="1:8" ht="26.25" thickBot="1">
      <c r="B93" s="43"/>
      <c r="C93" s="44"/>
      <c r="D93" s="45" t="s">
        <v>143</v>
      </c>
      <c r="E93" s="11" t="s">
        <v>57</v>
      </c>
      <c r="F93" s="41">
        <f>2.5*6+25</f>
        <v>40</v>
      </c>
      <c r="G93" s="46"/>
      <c r="H93" s="47"/>
    </row>
    <row r="94" spans="1:8" ht="15" thickTop="1">
      <c r="G94" s="63" t="s">
        <v>63</v>
      </c>
      <c r="H94" s="57"/>
    </row>
    <row r="95" spans="1:8">
      <c r="G95" s="6" t="s">
        <v>65</v>
      </c>
      <c r="H95" s="42"/>
    </row>
    <row r="96" spans="1:8" ht="15" thickBot="1">
      <c r="G96" s="48" t="s">
        <v>64</v>
      </c>
      <c r="H96" s="47"/>
    </row>
    <row r="97" ht="15" thickTop="1"/>
  </sheetData>
  <protectedRanges>
    <protectedRange sqref="E22:H22" name="Zakres1_2"/>
    <protectedRange sqref="E26:H26" name="Zakres1_2_1"/>
  </protectedRanges>
  <mergeCells count="7">
    <mergeCell ref="G3:G4"/>
    <mergeCell ref="H3:H4"/>
    <mergeCell ref="B2:H2"/>
    <mergeCell ref="B3:B4"/>
    <mergeCell ref="C3:C4"/>
    <mergeCell ref="D3:D4"/>
    <mergeCell ref="E3:F3"/>
  </mergeCells>
  <printOptions horizontalCentered="1"/>
  <pageMargins left="0.78740157480314965" right="0.59055118110236227" top="0.59055118110236227" bottom="0.59055118110236227" header="0" footer="0"/>
  <pageSetup paperSize="9" scale="70" orientation="portrait" r:id="rId1"/>
  <rowBreaks count="2" manualBreakCount="2">
    <brk id="42" min="1" max="7" man="1"/>
    <brk id="7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PRZEDMIAR</vt:lpstr>
      <vt:lpstr>KOSZTORYS ŚLEPY</vt:lpstr>
      <vt:lpstr>'KOSZTORYS ŚLEPY'!Obszar_wydruku</vt:lpstr>
      <vt:lpstr>PRZEDMIAR!Obszar_wydruku</vt:lpstr>
    </vt:vector>
  </TitlesOfParts>
  <Company>Biuro Inżynierskie CONCEPT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Mariusz Kowal</cp:lastModifiedBy>
  <cp:lastPrinted>2013-02-05T09:08:15Z</cp:lastPrinted>
  <dcterms:created xsi:type="dcterms:W3CDTF">2011-02-08T15:18:48Z</dcterms:created>
  <dcterms:modified xsi:type="dcterms:W3CDTF">2013-05-10T07:19:24Z</dcterms:modified>
</cp:coreProperties>
</file>